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540" yWindow="375" windowWidth="12615" windowHeight="8565" tabRatio="586" activeTab="1"/>
  </bookViews>
  <sheets>
    <sheet name="Spelregels" sheetId="11" r:id="rId1"/>
    <sheet name="Rennerstabel" sheetId="5" r:id="rId2"/>
    <sheet name="bekijken" sheetId="8" r:id="rId3"/>
    <sheet name="ranglijst" sheetId="10" r:id="rId4"/>
    <sheet name="inschrijfformulier" sheetId="4" state="hidden" r:id="rId5"/>
    <sheet name="overz" sheetId="7" r:id="rId6"/>
  </sheets>
  <calcPr calcId="125725"/>
</workbook>
</file>

<file path=xl/calcChain.xml><?xml version="1.0" encoding="utf-8"?>
<calcChain xmlns="http://schemas.openxmlformats.org/spreadsheetml/2006/main">
  <c r="F265" i="5"/>
  <c r="F266"/>
  <c r="F267"/>
  <c r="F268"/>
  <c r="J268" s="1"/>
  <c r="F269"/>
  <c r="J269"/>
  <c r="L3" i="10"/>
  <c r="F3"/>
  <c r="D51"/>
  <c r="A4" i="7"/>
  <c r="A6" s="1"/>
  <c r="A8" s="1"/>
  <c r="A10" s="1"/>
  <c r="A12" s="1"/>
  <c r="A14" s="1"/>
  <c r="A16" s="1"/>
  <c r="A18" s="1"/>
  <c r="A20" s="1"/>
  <c r="A22" s="1"/>
  <c r="A24" s="1"/>
  <c r="A26" s="1"/>
  <c r="A28" s="1"/>
  <c r="A30" s="1"/>
  <c r="A32" s="1"/>
  <c r="A34" s="1"/>
  <c r="A36" s="1"/>
  <c r="A38" s="1"/>
  <c r="A40" s="1"/>
  <c r="A42" s="1"/>
  <c r="A44" s="1"/>
  <c r="A46" s="1"/>
  <c r="A48" s="1"/>
  <c r="A50" s="1"/>
  <c r="A52" s="1"/>
  <c r="A54" s="1"/>
  <c r="A56" s="1"/>
  <c r="A58" s="1"/>
  <c r="A60" s="1"/>
  <c r="A62" s="1"/>
  <c r="A64" s="1"/>
  <c r="A66" s="1"/>
  <c r="A68" s="1"/>
  <c r="A70" s="1"/>
  <c r="A72" s="1"/>
  <c r="A74" s="1"/>
  <c r="A76" s="1"/>
  <c r="A78" s="1"/>
  <c r="A80" s="1"/>
  <c r="A82" s="1"/>
  <c r="A84" s="1"/>
  <c r="A86" s="1"/>
  <c r="A88" s="1"/>
  <c r="A90" s="1"/>
  <c r="A92" s="1"/>
  <c r="A94" s="1"/>
  <c r="A96" s="1"/>
  <c r="A98" s="1"/>
  <c r="A100" s="1"/>
  <c r="A102" s="1"/>
  <c r="A104" s="1"/>
  <c r="A106" s="1"/>
  <c r="A108" s="1"/>
  <c r="A110" s="1"/>
  <c r="A112" s="1"/>
  <c r="A114" s="1"/>
  <c r="A116" s="1"/>
  <c r="A118" s="1"/>
  <c r="A120" s="1"/>
  <c r="A122" s="1"/>
  <c r="A124" s="1"/>
  <c r="A126" s="1"/>
  <c r="A128" s="1"/>
  <c r="A130" s="1"/>
  <c r="A132" s="1"/>
  <c r="A134" s="1"/>
  <c r="A136" s="1"/>
  <c r="A138" s="1"/>
  <c r="A140" s="1"/>
  <c r="A142" s="1"/>
  <c r="A144" s="1"/>
  <c r="A146" s="1"/>
  <c r="J267" i="5"/>
  <c r="J266"/>
  <c r="J265"/>
  <c r="U147" i="7"/>
  <c r="T147"/>
  <c r="S147"/>
  <c r="R147"/>
  <c r="Q147"/>
  <c r="P147"/>
  <c r="O147"/>
  <c r="N147"/>
  <c r="M147"/>
  <c r="L147"/>
  <c r="K147"/>
  <c r="J147"/>
  <c r="I147"/>
  <c r="H147"/>
  <c r="G147"/>
  <c r="B147" s="1"/>
  <c r="E77" i="10" s="1"/>
  <c r="U145" i="7"/>
  <c r="T145"/>
  <c r="S145"/>
  <c r="R145"/>
  <c r="Q145"/>
  <c r="P145"/>
  <c r="O145"/>
  <c r="N145"/>
  <c r="M145"/>
  <c r="L145"/>
  <c r="K145"/>
  <c r="J145"/>
  <c r="I145"/>
  <c r="H145"/>
  <c r="G145"/>
  <c r="B145" s="1"/>
  <c r="E76" i="10" s="1"/>
  <c r="U143" i="7"/>
  <c r="T143"/>
  <c r="S143"/>
  <c r="R143"/>
  <c r="Q143"/>
  <c r="P143"/>
  <c r="O143"/>
  <c r="N143"/>
  <c r="M143"/>
  <c r="L143"/>
  <c r="K143"/>
  <c r="J143"/>
  <c r="I143"/>
  <c r="H143"/>
  <c r="G143"/>
  <c r="B143" s="1"/>
  <c r="E75" i="10" s="1"/>
  <c r="U141" i="7"/>
  <c r="T141"/>
  <c r="S141"/>
  <c r="R141"/>
  <c r="Q141"/>
  <c r="P141"/>
  <c r="O141"/>
  <c r="N141"/>
  <c r="M141"/>
  <c r="L141"/>
  <c r="K141"/>
  <c r="J141"/>
  <c r="I141"/>
  <c r="H141"/>
  <c r="G141"/>
  <c r="B141" s="1"/>
  <c r="E74" i="10" s="1"/>
  <c r="U139" i="7"/>
  <c r="T139"/>
  <c r="S139"/>
  <c r="R139"/>
  <c r="Q139"/>
  <c r="P139"/>
  <c r="O139"/>
  <c r="N139"/>
  <c r="M139"/>
  <c r="L139"/>
  <c r="K139"/>
  <c r="J139"/>
  <c r="I139"/>
  <c r="H139"/>
  <c r="G139"/>
  <c r="B139" s="1"/>
  <c r="E73" i="10" s="1"/>
  <c r="U137" i="7"/>
  <c r="T137"/>
  <c r="S137"/>
  <c r="R137"/>
  <c r="Q137"/>
  <c r="P137"/>
  <c r="O137"/>
  <c r="N137"/>
  <c r="M137"/>
  <c r="L137"/>
  <c r="K137"/>
  <c r="J137"/>
  <c r="I137"/>
  <c r="H137"/>
  <c r="G137"/>
  <c r="B137" s="1"/>
  <c r="E72" i="10" s="1"/>
  <c r="U135" i="7"/>
  <c r="T135"/>
  <c r="S135"/>
  <c r="R135"/>
  <c r="Q135"/>
  <c r="P135"/>
  <c r="O135"/>
  <c r="N135"/>
  <c r="M135"/>
  <c r="L135"/>
  <c r="K135"/>
  <c r="J135"/>
  <c r="I135"/>
  <c r="H135"/>
  <c r="G135"/>
  <c r="B135" s="1"/>
  <c r="E71" i="10" s="1"/>
  <c r="U133" i="7"/>
  <c r="T133"/>
  <c r="S133"/>
  <c r="R133"/>
  <c r="Q133"/>
  <c r="P133"/>
  <c r="O133"/>
  <c r="N133"/>
  <c r="M133"/>
  <c r="L133"/>
  <c r="K133"/>
  <c r="J133"/>
  <c r="I133"/>
  <c r="H133"/>
  <c r="G133"/>
  <c r="B133" s="1"/>
  <c r="E70" i="10" s="1"/>
  <c r="U131" i="7"/>
  <c r="T131"/>
  <c r="S131"/>
  <c r="R131"/>
  <c r="Q131"/>
  <c r="P131"/>
  <c r="O131"/>
  <c r="N131"/>
  <c r="M131"/>
  <c r="L131"/>
  <c r="K131"/>
  <c r="J131"/>
  <c r="I131"/>
  <c r="H131"/>
  <c r="G131"/>
  <c r="B131" s="1"/>
  <c r="E69" i="10" s="1"/>
  <c r="U129" i="7"/>
  <c r="T129"/>
  <c r="S129"/>
  <c r="R129"/>
  <c r="Q129"/>
  <c r="P129"/>
  <c r="O129"/>
  <c r="N129"/>
  <c r="M129"/>
  <c r="L129"/>
  <c r="K129"/>
  <c r="J129"/>
  <c r="I129"/>
  <c r="H129"/>
  <c r="G129"/>
  <c r="B129" s="1"/>
  <c r="E68" i="10" s="1"/>
  <c r="U127" i="7"/>
  <c r="T127"/>
  <c r="S127"/>
  <c r="R127"/>
  <c r="Q127"/>
  <c r="P127"/>
  <c r="O127"/>
  <c r="N127"/>
  <c r="M127"/>
  <c r="L127"/>
  <c r="K127"/>
  <c r="J127"/>
  <c r="I127"/>
  <c r="H127"/>
  <c r="G127"/>
  <c r="B127" s="1"/>
  <c r="E67" i="10" s="1"/>
  <c r="U125" i="7"/>
  <c r="T125"/>
  <c r="S125"/>
  <c r="R125"/>
  <c r="Q125"/>
  <c r="P125"/>
  <c r="O125"/>
  <c r="N125"/>
  <c r="M125"/>
  <c r="L125"/>
  <c r="K125"/>
  <c r="J125"/>
  <c r="I125"/>
  <c r="H125"/>
  <c r="G125"/>
  <c r="B125" s="1"/>
  <c r="E66" i="10" s="1"/>
  <c r="U123" i="7"/>
  <c r="T123"/>
  <c r="S123"/>
  <c r="R123"/>
  <c r="Q123"/>
  <c r="P123"/>
  <c r="O123"/>
  <c r="N123"/>
  <c r="M123"/>
  <c r="L123"/>
  <c r="K123"/>
  <c r="J123"/>
  <c r="I123"/>
  <c r="H123"/>
  <c r="G123"/>
  <c r="B123" s="1"/>
  <c r="E65" i="10" s="1"/>
  <c r="F6" i="5"/>
  <c r="J6" s="1"/>
  <c r="J51" i="7"/>
  <c r="G49"/>
  <c r="H43"/>
  <c r="G37"/>
  <c r="R33"/>
  <c r="G31"/>
  <c r="G27"/>
  <c r="G19"/>
  <c r="H15"/>
  <c r="H13"/>
  <c r="G11"/>
  <c r="H9"/>
  <c r="I22" i="4"/>
  <c r="J22" s="1"/>
  <c r="I21"/>
  <c r="J21" s="1"/>
  <c r="I20"/>
  <c r="J20" s="1"/>
  <c r="I19"/>
  <c r="J19" s="1"/>
  <c r="I18"/>
  <c r="J18" s="1"/>
  <c r="I17"/>
  <c r="J17" s="1"/>
  <c r="I16"/>
  <c r="J16" s="1"/>
  <c r="I15"/>
  <c r="J15" s="1"/>
  <c r="I14"/>
  <c r="J14" s="1"/>
  <c r="I13"/>
  <c r="J13" s="1"/>
  <c r="I12"/>
  <c r="J12" s="1"/>
  <c r="I11"/>
  <c r="J11" s="1"/>
  <c r="I10"/>
  <c r="J10" s="1"/>
  <c r="I9"/>
  <c r="J9" s="1"/>
  <c r="I8"/>
  <c r="J8" s="1"/>
  <c r="F186" i="5"/>
  <c r="J186" s="1"/>
  <c r="F53" i="10"/>
  <c r="F66"/>
  <c r="C11"/>
  <c r="F11"/>
  <c r="F9"/>
  <c r="F57"/>
  <c r="F52"/>
  <c r="F24"/>
  <c r="F72"/>
  <c r="F73"/>
  <c r="F33"/>
  <c r="D77"/>
  <c r="F77"/>
  <c r="D31"/>
  <c r="F31"/>
  <c r="D49"/>
  <c r="F49"/>
  <c r="D13"/>
  <c r="F13"/>
  <c r="D52"/>
  <c r="D67"/>
  <c r="F67"/>
  <c r="D50"/>
  <c r="F50"/>
  <c r="D65"/>
  <c r="F65"/>
  <c r="D64"/>
  <c r="F64"/>
  <c r="D44"/>
  <c r="F44"/>
  <c r="D28"/>
  <c r="F28"/>
  <c r="D57"/>
  <c r="D17"/>
  <c r="F17"/>
  <c r="D20"/>
  <c r="F20"/>
  <c r="D45"/>
  <c r="F45"/>
  <c r="D61"/>
  <c r="F61"/>
  <c r="D68"/>
  <c r="F68"/>
  <c r="D69"/>
  <c r="F69"/>
  <c r="D9"/>
  <c r="D7"/>
  <c r="F7"/>
  <c r="D46"/>
  <c r="F46"/>
  <c r="D23"/>
  <c r="F23"/>
  <c r="D29"/>
  <c r="F29"/>
  <c r="D63"/>
  <c r="F63"/>
  <c r="D40"/>
  <c r="F40"/>
  <c r="D11"/>
  <c r="D62"/>
  <c r="F62"/>
  <c r="D38"/>
  <c r="F38"/>
  <c r="D30"/>
  <c r="F30"/>
  <c r="D54"/>
  <c r="F54"/>
  <c r="D37"/>
  <c r="F37"/>
  <c r="D22"/>
  <c r="F22"/>
  <c r="D66"/>
  <c r="D26"/>
  <c r="F26"/>
  <c r="D8"/>
  <c r="F8"/>
  <c r="D19"/>
  <c r="F19"/>
  <c r="D32"/>
  <c r="F32"/>
  <c r="D34"/>
  <c r="F34"/>
  <c r="D27"/>
  <c r="F27"/>
  <c r="D53"/>
  <c r="D16"/>
  <c r="F16"/>
  <c r="D6"/>
  <c r="F6"/>
  <c r="D36"/>
  <c r="F36"/>
  <c r="D21"/>
  <c r="F21"/>
  <c r="D42"/>
  <c r="F42"/>
  <c r="D39"/>
  <c r="F39"/>
  <c r="D73"/>
  <c r="D43"/>
  <c r="F43"/>
  <c r="D41"/>
  <c r="F41"/>
  <c r="F51"/>
  <c r="F18"/>
  <c r="D18"/>
  <c r="F12"/>
  <c r="D12"/>
  <c r="F60"/>
  <c r="D60"/>
  <c r="D24"/>
  <c r="F56"/>
  <c r="D56"/>
  <c r="F47"/>
  <c r="D47"/>
  <c r="D48"/>
  <c r="F48"/>
  <c r="D35"/>
  <c r="F35"/>
  <c r="D55"/>
  <c r="F55"/>
  <c r="D72"/>
  <c r="D58"/>
  <c r="F58"/>
  <c r="D71"/>
  <c r="F71"/>
  <c r="D74"/>
  <c r="F74"/>
  <c r="D76"/>
  <c r="F76"/>
  <c r="D70"/>
  <c r="F70"/>
  <c r="D5"/>
  <c r="F5"/>
  <c r="D33"/>
  <c r="D59"/>
  <c r="F59"/>
  <c r="D25"/>
  <c r="F25"/>
  <c r="D14"/>
  <c r="F14"/>
  <c r="D75"/>
  <c r="F75"/>
  <c r="I78"/>
  <c r="J78"/>
  <c r="K78"/>
  <c r="I79"/>
  <c r="J79"/>
  <c r="K79"/>
  <c r="D15"/>
  <c r="F15"/>
  <c r="F10"/>
  <c r="F66" i="5"/>
  <c r="J66"/>
  <c r="F30"/>
  <c r="J30"/>
  <c r="F114"/>
  <c r="J114"/>
  <c r="F102"/>
  <c r="J102"/>
  <c r="F115"/>
  <c r="J115"/>
  <c r="F126"/>
  <c r="J126"/>
  <c r="M3" i="7" s="1"/>
  <c r="F198" i="5"/>
  <c r="J198" s="1"/>
  <c r="F199"/>
  <c r="J199"/>
  <c r="F234"/>
  <c r="J234"/>
  <c r="T3" i="7" s="1"/>
  <c r="F187" i="5"/>
  <c r="J187"/>
  <c r="F90"/>
  <c r="J90"/>
  <c r="J7" i="7" s="1"/>
  <c r="F91" i="5"/>
  <c r="J91"/>
  <c r="F32"/>
  <c r="J32"/>
  <c r="I11" i="7" s="1"/>
  <c r="D10" i="10"/>
  <c r="C48"/>
  <c r="F79"/>
  <c r="F78"/>
  <c r="G151" i="7"/>
  <c r="B151" s="1"/>
  <c r="E79" i="10" s="1"/>
  <c r="G149" i="7"/>
  <c r="B149" s="1"/>
  <c r="E78" i="10" s="1"/>
  <c r="F58" i="5"/>
  <c r="J58"/>
  <c r="D79" i="10"/>
  <c r="D78"/>
  <c r="B43"/>
  <c r="B44"/>
  <c r="B45" s="1"/>
  <c r="B46" s="1"/>
  <c r="B47" s="1"/>
  <c r="B48" s="1"/>
  <c r="B49" s="1"/>
  <c r="B50" s="1"/>
  <c r="B51" s="1"/>
  <c r="B52" s="1"/>
  <c r="B53" s="1"/>
  <c r="B54" s="1"/>
  <c r="B55" s="1"/>
  <c r="B56" s="1"/>
  <c r="B57" s="1"/>
  <c r="B58" s="1"/>
  <c r="B59" s="1"/>
  <c r="B60" s="1"/>
  <c r="B61" s="1"/>
  <c r="B62" s="1"/>
  <c r="B63" s="1"/>
  <c r="B64" s="1"/>
  <c r="B65" s="1"/>
  <c r="B66" s="1"/>
  <c r="B67" s="1"/>
  <c r="B68" s="1"/>
  <c r="B69" s="1"/>
  <c r="B70" s="1"/>
  <c r="B71" s="1"/>
  <c r="B72" s="1"/>
  <c r="B73" s="1"/>
  <c r="B74" s="1"/>
  <c r="B75" s="1"/>
  <c r="B76" s="1"/>
  <c r="B77" s="1"/>
  <c r="B78" s="1"/>
  <c r="B79" s="1"/>
  <c r="U151" i="7"/>
  <c r="T151"/>
  <c r="S151"/>
  <c r="R151"/>
  <c r="Q151"/>
  <c r="P151"/>
  <c r="O151"/>
  <c r="N151"/>
  <c r="M151"/>
  <c r="L151"/>
  <c r="K151"/>
  <c r="J151"/>
  <c r="I151"/>
  <c r="H151"/>
  <c r="U149"/>
  <c r="T149"/>
  <c r="S149"/>
  <c r="R149"/>
  <c r="Q149"/>
  <c r="P149"/>
  <c r="O149"/>
  <c r="N149"/>
  <c r="M149"/>
  <c r="L149"/>
  <c r="K149"/>
  <c r="J149"/>
  <c r="I149"/>
  <c r="H149"/>
  <c r="F33" i="5"/>
  <c r="J33" s="1"/>
  <c r="F14"/>
  <c r="J14" s="1"/>
  <c r="F37"/>
  <c r="J37" s="1"/>
  <c r="F250"/>
  <c r="J250" s="1"/>
  <c r="F248"/>
  <c r="J248" s="1"/>
  <c r="F211"/>
  <c r="J211" s="1"/>
  <c r="F210"/>
  <c r="J210" s="1"/>
  <c r="F139"/>
  <c r="J139" s="1"/>
  <c r="F7"/>
  <c r="J7" s="1"/>
  <c r="F162"/>
  <c r="J162" s="1"/>
  <c r="F150"/>
  <c r="J150" s="1"/>
  <c r="F189"/>
  <c r="J189" s="1"/>
  <c r="F226"/>
  <c r="J226" s="1"/>
  <c r="R93" i="7" s="1"/>
  <c r="F67" i="5"/>
  <c r="J67" s="1"/>
  <c r="F174"/>
  <c r="J174" s="1"/>
  <c r="F155"/>
  <c r="J155" s="1"/>
  <c r="F200"/>
  <c r="J200" s="1"/>
  <c r="H53" i="7" s="1"/>
  <c r="F103" i="5"/>
  <c r="J103" s="1"/>
  <c r="F54"/>
  <c r="J54" s="1"/>
  <c r="F193"/>
  <c r="J193" s="1"/>
  <c r="S71" i="7" s="1"/>
  <c r="F247" i="5"/>
  <c r="J247" s="1"/>
  <c r="F176"/>
  <c r="J176" s="1"/>
  <c r="F138"/>
  <c r="J138" s="1"/>
  <c r="F8"/>
  <c r="J8" s="1"/>
  <c r="F10"/>
  <c r="J10" s="1"/>
  <c r="F34"/>
  <c r="J34" s="1"/>
  <c r="F235"/>
  <c r="J235" s="1"/>
  <c r="F69"/>
  <c r="J69" s="1"/>
  <c r="F18"/>
  <c r="J18" s="1"/>
  <c r="F222"/>
  <c r="J222" s="1"/>
  <c r="F19"/>
  <c r="J19" s="1"/>
  <c r="F43"/>
  <c r="J43" s="1"/>
  <c r="K77" i="7" s="1"/>
  <c r="F56" i="5"/>
  <c r="J56" s="1"/>
  <c r="T97" i="7" s="1"/>
  <c r="F84" i="5"/>
  <c r="J84"/>
  <c r="F92"/>
  <c r="J92"/>
  <c r="F106"/>
  <c r="J106"/>
  <c r="F146"/>
  <c r="J146" s="1"/>
  <c r="F246"/>
  <c r="J246"/>
  <c r="U3" i="7" s="1"/>
  <c r="F263" i="5"/>
  <c r="J263" s="1"/>
  <c r="F142"/>
  <c r="J142"/>
  <c r="F166"/>
  <c r="J166"/>
  <c r="G107" i="7" s="1"/>
  <c r="F225" i="5"/>
  <c r="J225" s="1"/>
  <c r="F153"/>
  <c r="J153"/>
  <c r="R107" i="7" s="1"/>
  <c r="F78" i="5"/>
  <c r="J78" s="1"/>
  <c r="F9"/>
  <c r="J9"/>
  <c r="I13" i="7" s="1"/>
  <c r="F11" i="5"/>
  <c r="F12"/>
  <c r="J12" s="1"/>
  <c r="F13"/>
  <c r="F15"/>
  <c r="F16"/>
  <c r="J16" s="1"/>
  <c r="F17"/>
  <c r="F20"/>
  <c r="J20"/>
  <c r="F21"/>
  <c r="F22"/>
  <c r="J22" s="1"/>
  <c r="F23"/>
  <c r="F24"/>
  <c r="J24"/>
  <c r="F25"/>
  <c r="F26"/>
  <c r="J26" s="1"/>
  <c r="F27"/>
  <c r="J27" s="1"/>
  <c r="F28"/>
  <c r="J28" s="1"/>
  <c r="F29"/>
  <c r="F31"/>
  <c r="J31"/>
  <c r="H89" i="7" s="1"/>
  <c r="F35" i="5"/>
  <c r="F36"/>
  <c r="J36" s="1"/>
  <c r="F38"/>
  <c r="F39"/>
  <c r="F40"/>
  <c r="F41"/>
  <c r="J41" s="1"/>
  <c r="F42"/>
  <c r="J42" s="1"/>
  <c r="F44"/>
  <c r="J44"/>
  <c r="F45"/>
  <c r="J45"/>
  <c r="F46"/>
  <c r="F47"/>
  <c r="J47" s="1"/>
  <c r="U65" i="7" s="1"/>
  <c r="F48" i="5"/>
  <c r="J48" s="1"/>
  <c r="K35" i="7" s="1"/>
  <c r="F49" i="5"/>
  <c r="F50"/>
  <c r="J50" s="1"/>
  <c r="I43" i="7" s="1"/>
  <c r="F51" i="5"/>
  <c r="J51" s="1"/>
  <c r="F52"/>
  <c r="J52"/>
  <c r="F53"/>
  <c r="F55"/>
  <c r="J55" s="1"/>
  <c r="F57"/>
  <c r="J57" s="1"/>
  <c r="F59"/>
  <c r="J59" s="1"/>
  <c r="F60"/>
  <c r="J60" s="1"/>
  <c r="F61"/>
  <c r="J61" s="1"/>
  <c r="T49" i="7" s="1"/>
  <c r="F62" i="5"/>
  <c r="J62" s="1"/>
  <c r="F63"/>
  <c r="F64"/>
  <c r="J64" s="1"/>
  <c r="F65"/>
  <c r="J65"/>
  <c r="F68"/>
  <c r="J68"/>
  <c r="F70"/>
  <c r="F71"/>
  <c r="J71" s="1"/>
  <c r="F72"/>
  <c r="J72" s="1"/>
  <c r="F73"/>
  <c r="J73" s="1"/>
  <c r="F74"/>
  <c r="F75"/>
  <c r="J75"/>
  <c r="F76"/>
  <c r="J76"/>
  <c r="F77"/>
  <c r="J77"/>
  <c r="F79"/>
  <c r="F80"/>
  <c r="J80" s="1"/>
  <c r="F81"/>
  <c r="F82"/>
  <c r="F83"/>
  <c r="F85"/>
  <c r="F86"/>
  <c r="F87"/>
  <c r="F88"/>
  <c r="F89"/>
  <c r="J89" s="1"/>
  <c r="F93"/>
  <c r="F94"/>
  <c r="F95"/>
  <c r="F96"/>
  <c r="F97"/>
  <c r="F98"/>
  <c r="F99"/>
  <c r="F100"/>
  <c r="F101"/>
  <c r="F104"/>
  <c r="J104" s="1"/>
  <c r="F105"/>
  <c r="J105" s="1"/>
  <c r="F107"/>
  <c r="F108"/>
  <c r="J108" s="1"/>
  <c r="F109"/>
  <c r="J109"/>
  <c r="F110"/>
  <c r="J110"/>
  <c r="T17" i="7" s="1"/>
  <c r="F111" i="5"/>
  <c r="F112"/>
  <c r="J112" s="1"/>
  <c r="F113"/>
  <c r="F116"/>
  <c r="F117"/>
  <c r="F118"/>
  <c r="F119"/>
  <c r="F120"/>
  <c r="J120"/>
  <c r="L9" i="7" s="1"/>
  <c r="F121" i="5"/>
  <c r="J121"/>
  <c r="F122"/>
  <c r="J122"/>
  <c r="F123"/>
  <c r="J123"/>
  <c r="F124"/>
  <c r="J124"/>
  <c r="F125"/>
  <c r="J125"/>
  <c r="F127"/>
  <c r="J127"/>
  <c r="F128"/>
  <c r="F129"/>
  <c r="F130"/>
  <c r="F131"/>
  <c r="J131" s="1"/>
  <c r="P25" i="7" s="1"/>
  <c r="F132" i="5"/>
  <c r="J132" s="1"/>
  <c r="F133"/>
  <c r="J133" s="1"/>
  <c r="F134"/>
  <c r="F135"/>
  <c r="J135" s="1"/>
  <c r="F136"/>
  <c r="J136"/>
  <c r="N71" i="7" s="1"/>
  <c r="F137" i="5"/>
  <c r="J137"/>
  <c r="F140"/>
  <c r="F141"/>
  <c r="J141" s="1"/>
  <c r="F143"/>
  <c r="J143" s="1"/>
  <c r="F144"/>
  <c r="J144" s="1"/>
  <c r="F145"/>
  <c r="F147"/>
  <c r="J147"/>
  <c r="F148"/>
  <c r="J148"/>
  <c r="F149"/>
  <c r="J149"/>
  <c r="F151"/>
  <c r="F152"/>
  <c r="F154"/>
  <c r="F156"/>
  <c r="F157"/>
  <c r="J157" s="1"/>
  <c r="F158"/>
  <c r="F159"/>
  <c r="F160"/>
  <c r="F161"/>
  <c r="F163"/>
  <c r="F164"/>
  <c r="F165"/>
  <c r="J165" s="1"/>
  <c r="F167"/>
  <c r="J167" s="1"/>
  <c r="F168"/>
  <c r="J168" s="1"/>
  <c r="J107" i="7" s="1"/>
  <c r="F169" i="5"/>
  <c r="F170"/>
  <c r="J170" s="1"/>
  <c r="F171"/>
  <c r="J171" s="1"/>
  <c r="F172"/>
  <c r="F173"/>
  <c r="J173" s="1"/>
  <c r="F175"/>
  <c r="J175"/>
  <c r="F177"/>
  <c r="F178"/>
  <c r="F179"/>
  <c r="F180"/>
  <c r="F181"/>
  <c r="F182"/>
  <c r="F183"/>
  <c r="F184"/>
  <c r="F185"/>
  <c r="F188"/>
  <c r="F190"/>
  <c r="F191"/>
  <c r="F192"/>
  <c r="F194"/>
  <c r="F195"/>
  <c r="F196"/>
  <c r="F197"/>
  <c r="F201"/>
  <c r="F202"/>
  <c r="F203"/>
  <c r="F204"/>
  <c r="F205"/>
  <c r="J205" s="1"/>
  <c r="F206"/>
  <c r="F207"/>
  <c r="J207" s="1"/>
  <c r="O117" i="7" s="1"/>
  <c r="F208" i="5"/>
  <c r="J208" s="1"/>
  <c r="F209"/>
  <c r="J209" s="1"/>
  <c r="F212"/>
  <c r="J212" s="1"/>
  <c r="F213"/>
  <c r="F214"/>
  <c r="F215"/>
  <c r="J215" s="1"/>
  <c r="F216"/>
  <c r="J216" s="1"/>
  <c r="S35" i="7" s="1"/>
  <c r="F217" i="5"/>
  <c r="J217" s="1"/>
  <c r="F218"/>
  <c r="F219"/>
  <c r="J219"/>
  <c r="H107" i="7" s="1"/>
  <c r="F220" i="5"/>
  <c r="J220" s="1"/>
  <c r="F221"/>
  <c r="J221"/>
  <c r="F223"/>
  <c r="F224"/>
  <c r="J224" s="1"/>
  <c r="F227"/>
  <c r="F228"/>
  <c r="J228"/>
  <c r="F229"/>
  <c r="F230"/>
  <c r="J230" s="1"/>
  <c r="F231"/>
  <c r="F232"/>
  <c r="J232"/>
  <c r="F233"/>
  <c r="F236"/>
  <c r="J236" s="1"/>
  <c r="F237"/>
  <c r="F238"/>
  <c r="J238" s="1"/>
  <c r="F239"/>
  <c r="F240"/>
  <c r="J240" s="1"/>
  <c r="F241"/>
  <c r="J241" s="1"/>
  <c r="F242"/>
  <c r="F243"/>
  <c r="J243" s="1"/>
  <c r="F244"/>
  <c r="F245"/>
  <c r="J245" s="1"/>
  <c r="F249"/>
  <c r="F251"/>
  <c r="J251"/>
  <c r="F252"/>
  <c r="J252"/>
  <c r="F253"/>
  <c r="F254"/>
  <c r="J254" s="1"/>
  <c r="F255"/>
  <c r="F256"/>
  <c r="J256"/>
  <c r="F257"/>
  <c r="F258"/>
  <c r="J258" s="1"/>
  <c r="P93" i="7" s="1"/>
  <c r="F259" i="5"/>
  <c r="F260"/>
  <c r="J260"/>
  <c r="F261"/>
  <c r="F262"/>
  <c r="J262" s="1"/>
  <c r="F264"/>
  <c r="F270"/>
  <c r="J270" s="1"/>
  <c r="U11" i="7" s="1"/>
  <c r="F271" i="5"/>
  <c r="J271" s="1"/>
  <c r="F272"/>
  <c r="J272" s="1"/>
  <c r="F273"/>
  <c r="J273" s="1"/>
  <c r="F274"/>
  <c r="J274" s="1"/>
  <c r="J49"/>
  <c r="J53"/>
  <c r="J63"/>
  <c r="J70"/>
  <c r="J74"/>
  <c r="J79"/>
  <c r="J81"/>
  <c r="J82"/>
  <c r="J83"/>
  <c r="J85"/>
  <c r="J86"/>
  <c r="J87"/>
  <c r="J88"/>
  <c r="J93"/>
  <c r="J94"/>
  <c r="J95"/>
  <c r="J96"/>
  <c r="J97"/>
  <c r="J98"/>
  <c r="J99"/>
  <c r="J100"/>
  <c r="J101"/>
  <c r="J107"/>
  <c r="U27" i="7" s="1"/>
  <c r="J111" i="5"/>
  <c r="J113"/>
  <c r="J116"/>
  <c r="J117"/>
  <c r="J118"/>
  <c r="J119"/>
  <c r="J128"/>
  <c r="J129"/>
  <c r="J130"/>
  <c r="J134"/>
  <c r="M71" i="7" s="1"/>
  <c r="J140" i="5"/>
  <c r="J145"/>
  <c r="J151"/>
  <c r="J152"/>
  <c r="J154"/>
  <c r="J156"/>
  <c r="H11" i="7" s="1"/>
  <c r="J158" i="5"/>
  <c r="J159"/>
  <c r="J160"/>
  <c r="J161"/>
  <c r="J163"/>
  <c r="J164"/>
  <c r="O17" i="7" s="1"/>
  <c r="J169" i="5"/>
  <c r="J172"/>
  <c r="J177"/>
  <c r="J11" i="7" s="1"/>
  <c r="J178" i="5"/>
  <c r="U67" i="7" s="1"/>
  <c r="J179" i="5"/>
  <c r="J180"/>
  <c r="J181"/>
  <c r="J182"/>
  <c r="J183"/>
  <c r="J184"/>
  <c r="J185"/>
  <c r="J188"/>
  <c r="J190"/>
  <c r="J191"/>
  <c r="S93" i="7" s="1"/>
  <c r="J192" i="5"/>
  <c r="J194"/>
  <c r="J195"/>
  <c r="J196"/>
  <c r="J197"/>
  <c r="J201"/>
  <c r="N17" i="7" s="1"/>
  <c r="J202" i="5"/>
  <c r="J203"/>
  <c r="J204"/>
  <c r="J206"/>
  <c r="J213"/>
  <c r="I17" i="7" s="1"/>
  <c r="J214" i="5"/>
  <c r="J218"/>
  <c r="J223"/>
  <c r="J227"/>
  <c r="J229"/>
  <c r="J231"/>
  <c r="J233"/>
  <c r="J237"/>
  <c r="J239"/>
  <c r="J242"/>
  <c r="J244"/>
  <c r="J249"/>
  <c r="J253"/>
  <c r="R39" i="7" s="1"/>
  <c r="J255" i="5"/>
  <c r="J257"/>
  <c r="J259"/>
  <c r="J261"/>
  <c r="J264"/>
  <c r="AL7"/>
  <c r="AL8"/>
  <c r="AL9"/>
  <c r="AL10"/>
  <c r="AL11"/>
  <c r="AL12"/>
  <c r="AL13"/>
  <c r="AL14"/>
  <c r="AL15"/>
  <c r="AL16"/>
  <c r="AL17"/>
  <c r="AL18"/>
  <c r="AL19"/>
  <c r="AL20"/>
  <c r="AL21"/>
  <c r="AL22"/>
  <c r="AL23"/>
  <c r="AL24"/>
  <c r="AL25"/>
  <c r="AL26"/>
  <c r="AL27"/>
  <c r="AL28"/>
  <c r="AL29"/>
  <c r="AL30"/>
  <c r="AL31"/>
  <c r="AL32"/>
  <c r="AL33"/>
  <c r="AL34"/>
  <c r="AL35"/>
  <c r="AL36"/>
  <c r="AL37"/>
  <c r="AL38"/>
  <c r="AL39"/>
  <c r="AL40"/>
  <c r="AL41"/>
  <c r="AL42"/>
  <c r="AL43"/>
  <c r="AL44"/>
  <c r="AL45"/>
  <c r="AL46"/>
  <c r="AL47"/>
  <c r="AL48"/>
  <c r="AL49"/>
  <c r="AL50"/>
  <c r="AL51"/>
  <c r="AL52"/>
  <c r="AL53"/>
  <c r="AL54"/>
  <c r="AL55"/>
  <c r="AL56"/>
  <c r="AL57"/>
  <c r="AL58"/>
  <c r="AL59"/>
  <c r="AL60"/>
  <c r="AL61"/>
  <c r="AL62"/>
  <c r="AL63"/>
  <c r="AL64"/>
  <c r="AL65"/>
  <c r="AL66"/>
  <c r="AL67"/>
  <c r="AL68"/>
  <c r="AL69"/>
  <c r="AL70"/>
  <c r="AL71"/>
  <c r="AL72"/>
  <c r="AL73"/>
  <c r="AL74"/>
  <c r="AL75"/>
  <c r="AL76"/>
  <c r="AL77"/>
  <c r="AL78"/>
  <c r="AL79"/>
  <c r="AL80"/>
  <c r="AL81"/>
  <c r="AL82"/>
  <c r="AL83"/>
  <c r="AL84"/>
  <c r="AL85"/>
  <c r="AL86"/>
  <c r="AL87"/>
  <c r="AL88"/>
  <c r="AL89"/>
  <c r="AL90"/>
  <c r="AL91"/>
  <c r="AL92"/>
  <c r="AL93"/>
  <c r="AL94"/>
  <c r="AL95"/>
  <c r="AL96"/>
  <c r="AL97"/>
  <c r="AL98"/>
  <c r="AL99"/>
  <c r="AL100"/>
  <c r="AL101"/>
  <c r="AL102"/>
  <c r="AL103"/>
  <c r="AL104"/>
  <c r="AL105"/>
  <c r="AL106"/>
  <c r="AL107"/>
  <c r="AL108"/>
  <c r="AL109"/>
  <c r="AL110"/>
  <c r="AL111"/>
  <c r="AL112"/>
  <c r="AL113"/>
  <c r="AL114"/>
  <c r="AL115"/>
  <c r="AL116"/>
  <c r="AL117"/>
  <c r="AL118"/>
  <c r="AL119"/>
  <c r="AL120"/>
  <c r="AL121"/>
  <c r="AL122"/>
  <c r="AL123"/>
  <c r="AL124"/>
  <c r="AL125"/>
  <c r="AL126"/>
  <c r="AL127"/>
  <c r="AL128"/>
  <c r="AL129"/>
  <c r="AL130"/>
  <c r="AL131"/>
  <c r="AL132"/>
  <c r="AL133"/>
  <c r="AL134"/>
  <c r="AL135"/>
  <c r="AL136"/>
  <c r="AL137"/>
  <c r="AL138"/>
  <c r="AL139"/>
  <c r="AL140"/>
  <c r="AL141"/>
  <c r="AL142"/>
  <c r="AL143"/>
  <c r="AL144"/>
  <c r="AL145"/>
  <c r="AL146"/>
  <c r="AL147"/>
  <c r="AL148"/>
  <c r="AL149"/>
  <c r="AL150"/>
  <c r="AL151"/>
  <c r="AL152"/>
  <c r="AL153"/>
  <c r="AL154"/>
  <c r="AL155"/>
  <c r="AL156"/>
  <c r="AL157"/>
  <c r="AL158"/>
  <c r="AL159"/>
  <c r="AL160"/>
  <c r="AL161"/>
  <c r="AL162"/>
  <c r="AL163"/>
  <c r="AL164"/>
  <c r="AL165"/>
  <c r="AL166"/>
  <c r="AL167"/>
  <c r="AL168"/>
  <c r="AL169"/>
  <c r="AL170"/>
  <c r="AL171"/>
  <c r="AL172"/>
  <c r="AL173"/>
  <c r="AL174"/>
  <c r="AL175"/>
  <c r="AL176"/>
  <c r="AL177"/>
  <c r="AL178"/>
  <c r="AL179"/>
  <c r="AL180"/>
  <c r="AL181"/>
  <c r="AL182"/>
  <c r="AL183"/>
  <c r="AL184"/>
  <c r="AL185"/>
  <c r="AL186"/>
  <c r="AL187"/>
  <c r="AL188"/>
  <c r="AL189"/>
  <c r="AL190"/>
  <c r="AL191"/>
  <c r="AL192"/>
  <c r="AL193"/>
  <c r="AL194"/>
  <c r="AL195"/>
  <c r="AL196"/>
  <c r="AL197"/>
  <c r="AL198"/>
  <c r="AL199"/>
  <c r="AL200"/>
  <c r="AL201"/>
  <c r="AL202"/>
  <c r="AL203"/>
  <c r="AL204"/>
  <c r="AL205"/>
  <c r="AL206"/>
  <c r="AL207"/>
  <c r="AL208"/>
  <c r="AL209"/>
  <c r="AL210"/>
  <c r="AL211"/>
  <c r="AL212"/>
  <c r="AL213"/>
  <c r="AL214"/>
  <c r="AL215"/>
  <c r="AL216"/>
  <c r="AL217"/>
  <c r="AL218"/>
  <c r="AL219"/>
  <c r="AL220"/>
  <c r="AL221"/>
  <c r="AL222"/>
  <c r="AL223"/>
  <c r="AL224"/>
  <c r="AL225"/>
  <c r="AL226"/>
  <c r="AL227"/>
  <c r="AL228"/>
  <c r="AL229"/>
  <c r="AL230"/>
  <c r="AL231"/>
  <c r="AL232"/>
  <c r="AL233"/>
  <c r="AL234"/>
  <c r="AL235"/>
  <c r="AL236"/>
  <c r="AL237"/>
  <c r="AL238"/>
  <c r="AL239"/>
  <c r="AL240"/>
  <c r="AL241"/>
  <c r="AL242"/>
  <c r="AL243"/>
  <c r="AL244"/>
  <c r="AL245"/>
  <c r="AL246"/>
  <c r="AL247"/>
  <c r="AL248"/>
  <c r="AL249"/>
  <c r="AL250"/>
  <c r="AL251"/>
  <c r="AL252"/>
  <c r="AL253"/>
  <c r="AL254"/>
  <c r="AL255"/>
  <c r="AL256"/>
  <c r="AL257"/>
  <c r="AL258"/>
  <c r="AL259"/>
  <c r="AL260"/>
  <c r="AL261"/>
  <c r="AL262"/>
  <c r="AL263"/>
  <c r="AL264"/>
  <c r="AL270"/>
  <c r="AL271"/>
  <c r="AL272"/>
  <c r="AL273"/>
  <c r="AL274"/>
  <c r="J15"/>
  <c r="H65" i="8"/>
  <c r="H66" s="1"/>
  <c r="H67" s="1"/>
  <c r="H68" s="1"/>
  <c r="H69" s="1"/>
  <c r="H70" s="1"/>
  <c r="H71" s="1"/>
  <c r="H72" s="1"/>
  <c r="H73" s="1"/>
  <c r="H74" s="1"/>
  <c r="H75" s="1"/>
  <c r="H76" s="1"/>
  <c r="H77" s="1"/>
  <c r="H78" s="1"/>
  <c r="H79" s="1"/>
  <c r="H80" s="1"/>
  <c r="H81" s="1"/>
  <c r="H82" s="1"/>
  <c r="H83" s="1"/>
  <c r="H84" s="1"/>
  <c r="H85" s="1"/>
  <c r="H86" s="1"/>
  <c r="H87" s="1"/>
  <c r="H88" s="1"/>
  <c r="H89" s="1"/>
  <c r="H90" s="1"/>
  <c r="H91" s="1"/>
  <c r="H92" s="1"/>
  <c r="H93" s="1"/>
  <c r="H94" s="1"/>
  <c r="H95" s="1"/>
  <c r="H96" s="1"/>
  <c r="H97" s="1"/>
  <c r="H98" s="1"/>
  <c r="H99" s="1"/>
  <c r="H100" s="1"/>
  <c r="H101" s="1"/>
  <c r="H102" s="1"/>
  <c r="H103" s="1"/>
  <c r="H104" s="1"/>
  <c r="H105" s="1"/>
  <c r="H106" s="1"/>
  <c r="H107" s="1"/>
  <c r="H108" s="1"/>
  <c r="H109" s="1"/>
  <c r="H110" s="1"/>
  <c r="H111" s="1"/>
  <c r="H112" s="1"/>
  <c r="H113" s="1"/>
  <c r="H114" s="1"/>
  <c r="H115" s="1"/>
  <c r="H116" s="1"/>
  <c r="H117" s="1"/>
  <c r="H118" s="1"/>
  <c r="H119" s="1"/>
  <c r="H120" s="1"/>
  <c r="H121" s="1"/>
  <c r="H122" s="1"/>
  <c r="H123" s="1"/>
  <c r="H124" s="1"/>
  <c r="H125" s="1"/>
  <c r="H126" s="1"/>
  <c r="H127" s="1"/>
  <c r="H128" s="1"/>
  <c r="H129" s="1"/>
  <c r="H130" s="1"/>
  <c r="H131" s="1"/>
  <c r="H132" s="1"/>
  <c r="H133" s="1"/>
  <c r="H134" s="1"/>
  <c r="H135" s="1"/>
  <c r="H136" s="1"/>
  <c r="H137" s="1"/>
  <c r="H138" s="1"/>
  <c r="H139" s="1"/>
  <c r="H140" s="1"/>
  <c r="H141" s="1"/>
  <c r="H142" s="1"/>
  <c r="H143" s="1"/>
  <c r="H144" s="1"/>
  <c r="H145" s="1"/>
  <c r="H146" s="1"/>
  <c r="H147" s="1"/>
  <c r="H148" s="1"/>
  <c r="H149" s="1"/>
  <c r="H150" s="1"/>
  <c r="H151" s="1"/>
  <c r="H152" s="1"/>
  <c r="H153" s="1"/>
  <c r="H154" s="1"/>
  <c r="H155" s="1"/>
  <c r="H156" s="1"/>
  <c r="H157" s="1"/>
  <c r="H158" s="1"/>
  <c r="H159" s="1"/>
  <c r="H160" s="1"/>
  <c r="H161" s="1"/>
  <c r="H162" s="1"/>
  <c r="H163" s="1"/>
  <c r="J25" i="5"/>
  <c r="J35"/>
  <c r="J46"/>
  <c r="AL6"/>
  <c r="J11"/>
  <c r="J13"/>
  <c r="U53" i="7" s="1"/>
  <c r="J17" i="5"/>
  <c r="J21"/>
  <c r="J23"/>
  <c r="J29"/>
  <c r="J38"/>
  <c r="J39"/>
  <c r="J40"/>
  <c r="G20" i="4"/>
  <c r="D8"/>
  <c r="F8"/>
  <c r="D9"/>
  <c r="F9"/>
  <c r="D10"/>
  <c r="F10"/>
  <c r="D11"/>
  <c r="F11"/>
  <c r="D12"/>
  <c r="F12"/>
  <c r="D13"/>
  <c r="F13"/>
  <c r="D14"/>
  <c r="F14"/>
  <c r="D15"/>
  <c r="F15"/>
  <c r="D16"/>
  <c r="F16"/>
  <c r="D17"/>
  <c r="F17"/>
  <c r="D18"/>
  <c r="F18"/>
  <c r="D19"/>
  <c r="F19"/>
  <c r="D20"/>
  <c r="F20"/>
  <c r="D21"/>
  <c r="F21"/>
  <c r="D22"/>
  <c r="F22"/>
  <c r="G8"/>
  <c r="G19"/>
  <c r="G22"/>
  <c r="G21"/>
  <c r="G17"/>
  <c r="G14"/>
  <c r="G12"/>
  <c r="G10"/>
  <c r="G13"/>
  <c r="G16"/>
  <c r="G18"/>
  <c r="G15"/>
  <c r="G11"/>
  <c r="G9"/>
  <c r="T5" i="7"/>
  <c r="L5"/>
  <c r="Q3"/>
  <c r="I7"/>
  <c r="C38" i="10"/>
  <c r="J5" i="7"/>
  <c r="K3"/>
  <c r="M7"/>
  <c r="M5"/>
  <c r="K7"/>
  <c r="K5"/>
  <c r="C12" i="10"/>
  <c r="C56"/>
  <c r="U7" i="7"/>
  <c r="C43" i="10"/>
  <c r="C24"/>
  <c r="C54"/>
  <c r="H5" i="7"/>
  <c r="H7"/>
  <c r="H3"/>
  <c r="Q7"/>
  <c r="J13"/>
  <c r="L7"/>
  <c r="C29" i="10"/>
  <c r="C17"/>
  <c r="C20"/>
  <c r="C44"/>
  <c r="C28"/>
  <c r="C21"/>
  <c r="C53"/>
  <c r="C10"/>
  <c r="C62"/>
  <c r="C6"/>
  <c r="C36"/>
  <c r="C59"/>
  <c r="C25"/>
  <c r="C58"/>
  <c r="C31"/>
  <c r="C49"/>
  <c r="C30"/>
  <c r="C19"/>
  <c r="C8"/>
  <c r="C37"/>
  <c r="C22"/>
  <c r="C45"/>
  <c r="C40"/>
  <c r="C13"/>
  <c r="C27"/>
  <c r="C33"/>
  <c r="C63"/>
  <c r="C26"/>
  <c r="C60"/>
  <c r="C42"/>
  <c r="C18"/>
  <c r="C14"/>
  <c r="C39"/>
  <c r="C55"/>
  <c r="C23"/>
  <c r="C9"/>
  <c r="C7"/>
  <c r="C57"/>
  <c r="C46"/>
  <c r="C32"/>
  <c r="C34"/>
  <c r="C16"/>
  <c r="C47"/>
  <c r="C61"/>
  <c r="C64"/>
  <c r="C52"/>
  <c r="C5"/>
  <c r="C35"/>
  <c r="C41"/>
  <c r="B8" i="8"/>
  <c r="D8" s="1"/>
  <c r="B3"/>
  <c r="B6"/>
  <c r="B4"/>
  <c r="B16"/>
  <c r="D16" s="1"/>
  <c r="B15"/>
  <c r="D15" s="1"/>
  <c r="B21"/>
  <c r="F21" s="1"/>
  <c r="B12"/>
  <c r="G12" s="1"/>
  <c r="B5"/>
  <c r="B19"/>
  <c r="D19" s="1"/>
  <c r="B11"/>
  <c r="D11" s="1"/>
  <c r="B22"/>
  <c r="F22" s="1"/>
  <c r="B17"/>
  <c r="D17" s="1"/>
  <c r="B9"/>
  <c r="F9" s="1"/>
  <c r="B20"/>
  <c r="F20" s="1"/>
  <c r="B13"/>
  <c r="F13" s="1"/>
  <c r="B18"/>
  <c r="I18" s="1"/>
  <c r="J18" s="1"/>
  <c r="B14"/>
  <c r="G14" s="1"/>
  <c r="B10"/>
  <c r="I10" s="1"/>
  <c r="J10" s="1"/>
  <c r="C51" i="10"/>
  <c r="D18" i="8"/>
  <c r="C15" i="10"/>
  <c r="C50"/>
  <c r="C65"/>
  <c r="C66"/>
  <c r="C67"/>
  <c r="C68"/>
  <c r="C69"/>
  <c r="C70"/>
  <c r="C71"/>
  <c r="C72"/>
  <c r="C73"/>
  <c r="C74"/>
  <c r="C75"/>
  <c r="C76"/>
  <c r="C77"/>
  <c r="A148" i="7"/>
  <c r="C78" i="10"/>
  <c r="A150" i="7"/>
  <c r="C79" i="10"/>
  <c r="J3" i="7" l="1"/>
  <c r="K61" i="10"/>
  <c r="N17" s="1"/>
  <c r="Q5" i="7"/>
  <c r="O3"/>
  <c r="T35"/>
  <c r="P5"/>
  <c r="K62" i="10"/>
  <c r="K19"/>
  <c r="K59"/>
  <c r="K53"/>
  <c r="K63"/>
  <c r="K29"/>
  <c r="K5"/>
  <c r="I69"/>
  <c r="K20"/>
  <c r="K14"/>
  <c r="K49"/>
  <c r="I70"/>
  <c r="K36"/>
  <c r="K24"/>
  <c r="I71"/>
  <c r="G7" i="7"/>
  <c r="G3"/>
  <c r="G5"/>
  <c r="K60" i="10"/>
  <c r="K75"/>
  <c r="K45"/>
  <c r="K9"/>
  <c r="K32"/>
  <c r="K48"/>
  <c r="K76"/>
  <c r="K34"/>
  <c r="I74"/>
  <c r="K22"/>
  <c r="K74"/>
  <c r="K33"/>
  <c r="K40"/>
  <c r="K26"/>
  <c r="K30"/>
  <c r="K7"/>
  <c r="K43"/>
  <c r="K54"/>
  <c r="K12"/>
  <c r="K8"/>
  <c r="K11"/>
  <c r="J69"/>
  <c r="J77"/>
  <c r="F8" i="8"/>
  <c r="F11"/>
  <c r="I21"/>
  <c r="J21" s="1"/>
  <c r="F17"/>
  <c r="D20"/>
  <c r="F10"/>
  <c r="G8"/>
  <c r="F16"/>
  <c r="D21"/>
  <c r="G11"/>
  <c r="I20"/>
  <c r="J20" s="1"/>
  <c r="D10"/>
  <c r="G18"/>
  <c r="I8"/>
  <c r="J8" s="1"/>
  <c r="I16"/>
  <c r="J16" s="1"/>
  <c r="I11"/>
  <c r="J11" s="1"/>
  <c r="I17"/>
  <c r="J17" s="1"/>
  <c r="G10"/>
  <c r="F18"/>
  <c r="D22"/>
  <c r="I15"/>
  <c r="J15" s="1"/>
  <c r="I13"/>
  <c r="J13" s="1"/>
  <c r="F12"/>
  <c r="G9"/>
  <c r="D14"/>
  <c r="J71" i="10"/>
  <c r="L74" s="1"/>
  <c r="K65"/>
  <c r="I66"/>
  <c r="K66"/>
  <c r="K58"/>
  <c r="K41"/>
  <c r="K21"/>
  <c r="K37"/>
  <c r="I72"/>
  <c r="K10"/>
  <c r="K38"/>
  <c r="J72"/>
  <c r="K42"/>
  <c r="K50"/>
  <c r="K56"/>
  <c r="I68"/>
  <c r="K23"/>
  <c r="I73"/>
  <c r="K18"/>
  <c r="K47"/>
  <c r="K16"/>
  <c r="K71"/>
  <c r="K68"/>
  <c r="K35"/>
  <c r="K13"/>
  <c r="K6"/>
  <c r="K31"/>
  <c r="K69"/>
  <c r="J65"/>
  <c r="K55"/>
  <c r="K46"/>
  <c r="K44"/>
  <c r="K39"/>
  <c r="K51"/>
  <c r="F15" i="8"/>
  <c r="I12"/>
  <c r="J12" s="1"/>
  <c r="F19"/>
  <c r="D9"/>
  <c r="D13"/>
  <c r="F14"/>
  <c r="I14"/>
  <c r="J14" s="1"/>
  <c r="K15" i="10"/>
  <c r="G24" i="4"/>
  <c r="R9" i="7"/>
  <c r="R7"/>
  <c r="R5"/>
  <c r="G19" i="8"/>
  <c r="P9" i="7"/>
  <c r="G17" i="8"/>
  <c r="R11" i="7"/>
  <c r="P7"/>
  <c r="U111"/>
  <c r="M107"/>
  <c r="M103"/>
  <c r="I97"/>
  <c r="T95"/>
  <c r="I41"/>
  <c r="J35"/>
  <c r="H27"/>
  <c r="U21"/>
  <c r="S49"/>
  <c r="J15"/>
  <c r="P51"/>
  <c r="O77"/>
  <c r="N119"/>
  <c r="I35"/>
  <c r="M27"/>
  <c r="R21"/>
  <c r="T111"/>
  <c r="N95"/>
  <c r="L93"/>
  <c r="I53"/>
  <c r="S51"/>
  <c r="I69"/>
  <c r="M67"/>
  <c r="T57"/>
  <c r="L15"/>
  <c r="K11"/>
  <c r="K17"/>
  <c r="I5"/>
  <c r="T91"/>
  <c r="Q119"/>
  <c r="K97"/>
  <c r="S53"/>
  <c r="Q51"/>
  <c r="I23"/>
  <c r="K19"/>
  <c r="Q69"/>
  <c r="N55"/>
  <c r="L41"/>
  <c r="T39"/>
  <c r="I37"/>
  <c r="L29"/>
  <c r="J25"/>
  <c r="S17"/>
  <c r="M9"/>
  <c r="L121"/>
  <c r="T77"/>
  <c r="S117"/>
  <c r="Q105"/>
  <c r="K101"/>
  <c r="U99"/>
  <c r="O91"/>
  <c r="O89"/>
  <c r="U83"/>
  <c r="H87"/>
  <c r="H49"/>
  <c r="Q33"/>
  <c r="H31"/>
  <c r="Q29"/>
  <c r="U79"/>
  <c r="K75"/>
  <c r="K65"/>
  <c r="S63"/>
  <c r="H61"/>
  <c r="K59"/>
  <c r="R57"/>
  <c r="Q11"/>
  <c r="Q27"/>
  <c r="R23"/>
  <c r="J21"/>
  <c r="Q17"/>
  <c r="U5"/>
  <c r="O93"/>
  <c r="U51"/>
  <c r="S109"/>
  <c r="J117"/>
  <c r="N115"/>
  <c r="R99"/>
  <c r="R97"/>
  <c r="R89"/>
  <c r="K119"/>
  <c r="R113"/>
  <c r="H111"/>
  <c r="K105"/>
  <c r="M101"/>
  <c r="L95"/>
  <c r="U91"/>
  <c r="I87"/>
  <c r="R83"/>
  <c r="T79"/>
  <c r="N63"/>
  <c r="M61"/>
  <c r="H59"/>
  <c r="Q57"/>
  <c r="S55"/>
  <c r="J45"/>
  <c r="Q43"/>
  <c r="I39"/>
  <c r="R35"/>
  <c r="L31"/>
  <c r="T27"/>
  <c r="S85"/>
  <c r="K81"/>
  <c r="Q73"/>
  <c r="M65"/>
  <c r="R53"/>
  <c r="R51"/>
  <c r="T23"/>
  <c r="R15"/>
  <c r="Q49"/>
  <c r="L47"/>
  <c r="Q37"/>
  <c r="J33"/>
  <c r="R13"/>
  <c r="S3"/>
  <c r="G113"/>
  <c r="O111"/>
  <c r="K107"/>
  <c r="J105"/>
  <c r="R103"/>
  <c r="T101"/>
  <c r="O95"/>
  <c r="M93"/>
  <c r="N87"/>
  <c r="J109"/>
  <c r="K121"/>
  <c r="S119"/>
  <c r="U117"/>
  <c r="Q115"/>
  <c r="G91"/>
  <c r="S89"/>
  <c r="R75"/>
  <c r="P69"/>
  <c r="R59"/>
  <c r="S57"/>
  <c r="I55"/>
  <c r="O53"/>
  <c r="L49"/>
  <c r="L37"/>
  <c r="N35"/>
  <c r="K33"/>
  <c r="T31"/>
  <c r="I29"/>
  <c r="N27"/>
  <c r="M23"/>
  <c r="O21"/>
  <c r="K85"/>
  <c r="M79"/>
  <c r="K73"/>
  <c r="J71"/>
  <c r="Q67"/>
  <c r="Q65"/>
  <c r="G63"/>
  <c r="T61"/>
  <c r="I45"/>
  <c r="L17"/>
  <c r="H51"/>
  <c r="R41"/>
  <c r="N39"/>
  <c r="N19"/>
  <c r="M15"/>
  <c r="L13"/>
  <c r="L11"/>
  <c r="N3"/>
  <c r="M55"/>
  <c r="Q39"/>
  <c r="N41"/>
  <c r="O107"/>
  <c r="O11"/>
  <c r="M119"/>
  <c r="U87"/>
  <c r="U33"/>
  <c r="J27"/>
  <c r="I79"/>
  <c r="T21"/>
  <c r="T9"/>
  <c r="S5"/>
  <c r="S7"/>
  <c r="R3"/>
  <c r="G20" i="8"/>
  <c r="J77" i="7"/>
  <c r="J73"/>
  <c r="I75"/>
  <c r="H25"/>
  <c r="H19"/>
  <c r="U95"/>
  <c r="Q93"/>
  <c r="O61"/>
  <c r="U47"/>
  <c r="S43"/>
  <c r="O45"/>
  <c r="O115"/>
  <c r="I103"/>
  <c r="U97"/>
  <c r="G75"/>
  <c r="I73"/>
  <c r="H71"/>
  <c r="O59"/>
  <c r="H41"/>
  <c r="P29"/>
  <c r="N117"/>
  <c r="Q107"/>
  <c r="R105"/>
  <c r="Q25"/>
  <c r="M109"/>
  <c r="T121"/>
  <c r="J97"/>
  <c r="S95"/>
  <c r="L77"/>
  <c r="S115"/>
  <c r="S105"/>
  <c r="L75"/>
  <c r="P61"/>
  <c r="L33"/>
  <c r="J29"/>
  <c r="J43"/>
  <c r="J41"/>
  <c r="U31"/>
  <c r="P3"/>
  <c r="P119"/>
  <c r="K113"/>
  <c r="J91"/>
  <c r="P89"/>
  <c r="R109"/>
  <c r="R77"/>
  <c r="O121"/>
  <c r="M115"/>
  <c r="P111"/>
  <c r="O105"/>
  <c r="Q103"/>
  <c r="S101"/>
  <c r="Q99"/>
  <c r="Q97"/>
  <c r="H95"/>
  <c r="G87"/>
  <c r="Q83"/>
  <c r="Q85"/>
  <c r="N81"/>
  <c r="R67"/>
  <c r="R65"/>
  <c r="I61"/>
  <c r="N59"/>
  <c r="U57"/>
  <c r="Q53"/>
  <c r="O51"/>
  <c r="S47"/>
  <c r="L45"/>
  <c r="P37"/>
  <c r="S23"/>
  <c r="Q19"/>
  <c r="O79"/>
  <c r="P71"/>
  <c r="I63"/>
  <c r="H55"/>
  <c r="O49"/>
  <c r="T41"/>
  <c r="R29"/>
  <c r="P15"/>
  <c r="Q13"/>
  <c r="M11"/>
  <c r="O7"/>
  <c r="O5"/>
  <c r="G16" i="8"/>
  <c r="J39" i="7"/>
  <c r="Q35"/>
  <c r="N33"/>
  <c r="I31"/>
  <c r="R25"/>
  <c r="N21"/>
  <c r="M17"/>
  <c r="O9"/>
  <c r="L3"/>
  <c r="Q77"/>
  <c r="P121"/>
  <c r="L115"/>
  <c r="J99"/>
  <c r="P97"/>
  <c r="I95"/>
  <c r="I119"/>
  <c r="I117"/>
  <c r="P113"/>
  <c r="J111"/>
  <c r="K103"/>
  <c r="I101"/>
  <c r="M91"/>
  <c r="G89"/>
  <c r="J83"/>
  <c r="H69"/>
  <c r="L63"/>
  <c r="Q61"/>
  <c r="U55"/>
  <c r="N49"/>
  <c r="M47"/>
  <c r="O43"/>
  <c r="K39"/>
  <c r="I33"/>
  <c r="K29"/>
  <c r="L27"/>
  <c r="Q23"/>
  <c r="O85"/>
  <c r="I81"/>
  <c r="S79"/>
  <c r="S73"/>
  <c r="I67"/>
  <c r="I65"/>
  <c r="I59"/>
  <c r="J57"/>
  <c r="T53"/>
  <c r="N51"/>
  <c r="O37"/>
  <c r="L21"/>
  <c r="P19"/>
  <c r="P17"/>
  <c r="O13"/>
  <c r="N9"/>
  <c r="I3"/>
  <c r="P11"/>
  <c r="N7"/>
  <c r="N5"/>
  <c r="G15" i="8"/>
  <c r="P79" i="7"/>
  <c r="U71"/>
  <c r="I57"/>
  <c r="G21" i="8"/>
  <c r="T7" i="7"/>
  <c r="T75"/>
  <c r="J69"/>
  <c r="R87"/>
  <c r="O69"/>
  <c r="L57"/>
  <c r="U107"/>
  <c r="U105"/>
  <c r="T93"/>
  <c r="R63"/>
  <c r="P45"/>
  <c r="O75"/>
  <c r="K89"/>
  <c r="P81"/>
  <c r="N107"/>
  <c r="I25"/>
  <c r="Q121"/>
  <c r="U85"/>
  <c r="I107"/>
  <c r="L99"/>
  <c r="R85"/>
  <c r="P49"/>
  <c r="O33"/>
  <c r="S113"/>
  <c r="T103"/>
  <c r="U93"/>
  <c r="L109"/>
  <c r="J95"/>
  <c r="L73"/>
  <c r="N67"/>
  <c r="N65"/>
  <c r="K47"/>
  <c r="P35"/>
  <c r="S75"/>
  <c r="Q63"/>
  <c r="P109"/>
  <c r="K71"/>
  <c r="L69"/>
  <c r="J67"/>
  <c r="J119"/>
  <c r="M113"/>
  <c r="Q95"/>
  <c r="Q117"/>
  <c r="O101"/>
  <c r="I89"/>
  <c r="J85"/>
  <c r="L87"/>
  <c r="R81"/>
  <c r="T45"/>
  <c r="M41"/>
  <c r="L35"/>
  <c r="K25"/>
  <c r="S21"/>
  <c r="K79"/>
  <c r="P57"/>
  <c r="P55"/>
  <c r="I77"/>
  <c r="P117"/>
  <c r="S111"/>
  <c r="T109"/>
  <c r="Q101"/>
  <c r="Q91"/>
  <c r="H79"/>
  <c r="P73"/>
  <c r="P31"/>
  <c r="R27"/>
  <c r="U25"/>
  <c r="U81"/>
  <c r="U75"/>
  <c r="O67"/>
  <c r="O65"/>
  <c r="U59"/>
  <c r="N57"/>
  <c r="L107"/>
  <c r="U29"/>
  <c r="N103"/>
  <c r="K117"/>
  <c r="T107"/>
  <c r="H121"/>
  <c r="P115"/>
  <c r="G111"/>
  <c r="R101"/>
  <c r="G93"/>
  <c r="H91"/>
  <c r="J89"/>
  <c r="H109"/>
  <c r="N77"/>
  <c r="O119"/>
  <c r="J113"/>
  <c r="O103"/>
  <c r="M99"/>
  <c r="M97"/>
  <c r="P95"/>
  <c r="K87"/>
  <c r="M83"/>
  <c r="L79"/>
  <c r="T73"/>
  <c r="I71"/>
  <c r="H63"/>
  <c r="O57"/>
  <c r="G55"/>
  <c r="M51"/>
  <c r="J49"/>
  <c r="H45"/>
  <c r="K43"/>
  <c r="O41"/>
  <c r="O39"/>
  <c r="J37"/>
  <c r="M33"/>
  <c r="M29"/>
  <c r="K23"/>
  <c r="G21"/>
  <c r="M81"/>
  <c r="M75"/>
  <c r="S69"/>
  <c r="S67"/>
  <c r="S65"/>
  <c r="J61"/>
  <c r="S59"/>
  <c r="N53"/>
  <c r="S77"/>
  <c r="S99"/>
  <c r="S83"/>
  <c r="K55"/>
  <c r="K53"/>
  <c r="S25"/>
  <c r="S19"/>
  <c r="R71"/>
  <c r="T119"/>
  <c r="O113"/>
  <c r="M111"/>
  <c r="T89"/>
  <c r="N109"/>
  <c r="S121"/>
  <c r="S91"/>
  <c r="Q87"/>
  <c r="N45"/>
  <c r="S81"/>
  <c r="M73"/>
  <c r="M69"/>
  <c r="U109"/>
  <c r="N121"/>
  <c r="T115"/>
  <c r="N105"/>
  <c r="T99"/>
  <c r="H77"/>
  <c r="U119"/>
  <c r="T113"/>
  <c r="U103"/>
  <c r="S97"/>
  <c r="U19"/>
  <c r="T83"/>
  <c r="U63"/>
  <c r="G109"/>
  <c r="G77"/>
  <c r="H119"/>
  <c r="I113"/>
  <c r="L105"/>
  <c r="H99"/>
  <c r="G95"/>
  <c r="L91"/>
  <c r="P87"/>
  <c r="G121"/>
  <c r="G117"/>
  <c r="G115"/>
  <c r="N111"/>
  <c r="G103"/>
  <c r="G101"/>
  <c r="G97"/>
  <c r="H93"/>
  <c r="Q89"/>
  <c r="T85"/>
  <c r="J75"/>
  <c r="H73"/>
  <c r="N69"/>
  <c r="G57"/>
  <c r="G53"/>
  <c r="G51"/>
  <c r="R49"/>
  <c r="U41"/>
  <c r="G39"/>
  <c r="R37"/>
  <c r="G33"/>
  <c r="J31"/>
  <c r="U23"/>
  <c r="G83"/>
  <c r="G81"/>
  <c r="G79"/>
  <c r="T71"/>
  <c r="G67"/>
  <c r="G65"/>
  <c r="K63"/>
  <c r="N61"/>
  <c r="G59"/>
  <c r="R55"/>
  <c r="K109"/>
  <c r="L119"/>
  <c r="K111"/>
  <c r="S107"/>
  <c r="P103"/>
  <c r="L101"/>
  <c r="K95"/>
  <c r="N91"/>
  <c r="N89"/>
  <c r="M117"/>
  <c r="L113"/>
  <c r="I99"/>
  <c r="J93"/>
  <c r="S87"/>
  <c r="N85"/>
  <c r="I83"/>
  <c r="L81"/>
  <c r="R73"/>
  <c r="L67"/>
  <c r="L65"/>
  <c r="K57"/>
  <c r="N37"/>
  <c r="S29"/>
  <c r="P27"/>
  <c r="O25"/>
  <c r="Q21"/>
  <c r="Q79"/>
  <c r="O63"/>
  <c r="L61"/>
  <c r="M59"/>
  <c r="J121"/>
  <c r="R119"/>
  <c r="R115"/>
  <c r="P99"/>
  <c r="M95"/>
  <c r="P77"/>
  <c r="N113"/>
  <c r="R111"/>
  <c r="M105"/>
  <c r="U101"/>
  <c r="O97"/>
  <c r="I91"/>
  <c r="O87"/>
  <c r="M85"/>
  <c r="N79"/>
  <c r="R69"/>
  <c r="T67"/>
  <c r="T65"/>
  <c r="J63"/>
  <c r="L59"/>
  <c r="I51"/>
  <c r="S41"/>
  <c r="O29"/>
  <c r="O23"/>
  <c r="K21"/>
  <c r="O19"/>
  <c r="P83"/>
  <c r="Q81"/>
  <c r="L71"/>
  <c r="J55"/>
  <c r="P53"/>
  <c r="I109"/>
  <c r="U77"/>
  <c r="R121"/>
  <c r="Q113"/>
  <c r="P101"/>
  <c r="N99"/>
  <c r="N97"/>
  <c r="P91"/>
  <c r="L89"/>
  <c r="K115"/>
  <c r="I105"/>
  <c r="S103"/>
  <c r="M87"/>
  <c r="N83"/>
  <c r="P67"/>
  <c r="P65"/>
  <c r="P63"/>
  <c r="T59"/>
  <c r="M57"/>
  <c r="Q55"/>
  <c r="Q41"/>
  <c r="M39"/>
  <c r="M25"/>
  <c r="M19"/>
  <c r="U69"/>
  <c r="R61"/>
  <c r="T51"/>
  <c r="Q111"/>
  <c r="N101"/>
  <c r="P107"/>
  <c r="O99"/>
  <c r="L85"/>
  <c r="O83"/>
  <c r="T81"/>
  <c r="P75"/>
  <c r="K61"/>
  <c r="N31"/>
  <c r="U73"/>
  <c r="R117"/>
  <c r="U113"/>
  <c r="T105"/>
  <c r="L103"/>
  <c r="J101"/>
  <c r="U121"/>
  <c r="I115"/>
  <c r="L111"/>
  <c r="K99"/>
  <c r="M89"/>
  <c r="H85"/>
  <c r="K83"/>
  <c r="J81"/>
  <c r="J65"/>
  <c r="S61"/>
  <c r="M53"/>
  <c r="I47"/>
  <c r="G43"/>
  <c r="H37"/>
  <c r="S33"/>
  <c r="I19"/>
  <c r="O73"/>
  <c r="K69"/>
  <c r="M77"/>
  <c r="T117"/>
  <c r="J115"/>
  <c r="J103"/>
  <c r="L97"/>
  <c r="R91"/>
  <c r="T87"/>
  <c r="M121"/>
  <c r="G105"/>
  <c r="R95"/>
  <c r="I85"/>
  <c r="R79"/>
  <c r="N75"/>
  <c r="N73"/>
  <c r="U61"/>
  <c r="O55"/>
  <c r="K51"/>
  <c r="O47"/>
  <c r="M43"/>
  <c r="K41"/>
  <c r="S39"/>
  <c r="R31"/>
  <c r="M21"/>
  <c r="L83"/>
  <c r="O81"/>
  <c r="Q59"/>
  <c r="L53"/>
  <c r="I12" i="10"/>
  <c r="I40"/>
  <c r="I47"/>
  <c r="I20"/>
  <c r="I60"/>
  <c r="I44"/>
  <c r="I13"/>
  <c r="I23"/>
  <c r="I34"/>
  <c r="I57"/>
  <c r="I22"/>
  <c r="I11"/>
  <c r="I7"/>
  <c r="I18"/>
  <c r="I56"/>
  <c r="I36"/>
  <c r="I19"/>
  <c r="I33"/>
  <c r="I58"/>
  <c r="I37"/>
  <c r="I63"/>
  <c r="I14"/>
  <c r="I45"/>
  <c r="I31"/>
  <c r="I28"/>
  <c r="I61"/>
  <c r="I10"/>
  <c r="I46"/>
  <c r="I27"/>
  <c r="K67"/>
  <c r="I8"/>
  <c r="I35"/>
  <c r="I24"/>
  <c r="I49"/>
  <c r="I59"/>
  <c r="I48"/>
  <c r="I43"/>
  <c r="I26"/>
  <c r="I50"/>
  <c r="I54"/>
  <c r="I17"/>
  <c r="I25"/>
  <c r="I29"/>
  <c r="I6"/>
  <c r="I52"/>
  <c r="I53"/>
  <c r="I38"/>
  <c r="I62"/>
  <c r="I32"/>
  <c r="I55"/>
  <c r="I15"/>
  <c r="I5"/>
  <c r="I41"/>
  <c r="I30"/>
  <c r="I39"/>
  <c r="I42"/>
  <c r="I9"/>
  <c r="I21"/>
  <c r="I16"/>
  <c r="I51"/>
  <c r="I64"/>
  <c r="G9" i="7"/>
  <c r="I9"/>
  <c r="K9"/>
  <c r="Q9"/>
  <c r="S9"/>
  <c r="U9"/>
  <c r="N11"/>
  <c r="T11"/>
  <c r="G13"/>
  <c r="N13"/>
  <c r="P13"/>
  <c r="T13"/>
  <c r="G15"/>
  <c r="I15"/>
  <c r="K15"/>
  <c r="O15"/>
  <c r="Q15"/>
  <c r="S15"/>
  <c r="U15"/>
  <c r="G17"/>
  <c r="U17"/>
  <c r="J19"/>
  <c r="R19"/>
  <c r="J23"/>
  <c r="N23"/>
  <c r="N25"/>
  <c r="I27"/>
  <c r="H29"/>
  <c r="T29"/>
  <c r="M31"/>
  <c r="Q31"/>
  <c r="M35"/>
  <c r="U35"/>
  <c r="M37"/>
  <c r="U37"/>
  <c r="N43"/>
  <c r="R43"/>
  <c r="G45"/>
  <c r="K45"/>
  <c r="S45"/>
  <c r="H47"/>
  <c r="P47"/>
  <c r="T47"/>
  <c r="I49"/>
  <c r="M49"/>
  <c r="U49"/>
  <c r="L51"/>
  <c r="J59"/>
  <c r="T37"/>
  <c r="L55"/>
  <c r="L117"/>
  <c r="U115"/>
  <c r="U43"/>
  <c r="Q109"/>
  <c r="P105"/>
  <c r="N93"/>
  <c r="Q71"/>
  <c r="T69"/>
  <c r="T63"/>
  <c r="Q47"/>
  <c r="K67"/>
  <c r="P85"/>
  <c r="O71"/>
  <c r="K93"/>
  <c r="Q75"/>
  <c r="O109"/>
  <c r="H117"/>
  <c r="H115"/>
  <c r="I111"/>
  <c r="H105"/>
  <c r="H103"/>
  <c r="H101"/>
  <c r="H97"/>
  <c r="I93"/>
  <c r="I121"/>
  <c r="G119"/>
  <c r="H113"/>
  <c r="G99"/>
  <c r="K91"/>
  <c r="U89"/>
  <c r="G85"/>
  <c r="H83"/>
  <c r="H81"/>
  <c r="J79"/>
  <c r="H75"/>
  <c r="G71"/>
  <c r="H67"/>
  <c r="H65"/>
  <c r="G61"/>
  <c r="P59"/>
  <c r="G47"/>
  <c r="R45"/>
  <c r="G41"/>
  <c r="U39"/>
  <c r="H35"/>
  <c r="G29"/>
  <c r="G25"/>
  <c r="G23"/>
  <c r="I21"/>
  <c r="J87"/>
  <c r="G73"/>
  <c r="G69"/>
  <c r="M63"/>
  <c r="H57"/>
  <c r="T55"/>
  <c r="J53"/>
  <c r="J75" i="10"/>
  <c r="J70"/>
  <c r="I67"/>
  <c r="J67"/>
  <c r="K70"/>
  <c r="I76"/>
  <c r="J76"/>
  <c r="I77"/>
  <c r="K72"/>
  <c r="K77"/>
  <c r="I75"/>
  <c r="J74"/>
  <c r="J68"/>
  <c r="J73"/>
  <c r="K73"/>
  <c r="K64"/>
  <c r="K27"/>
  <c r="I65"/>
  <c r="J66"/>
  <c r="K52"/>
  <c r="K25"/>
  <c r="K17"/>
  <c r="K28"/>
  <c r="D12" i="8"/>
  <c r="I19"/>
  <c r="J19" s="1"/>
  <c r="G22"/>
  <c r="I22"/>
  <c r="J22" s="1"/>
  <c r="I9"/>
  <c r="J9" s="1"/>
  <c r="G13"/>
  <c r="K57" i="10"/>
  <c r="J9" i="7"/>
  <c r="S11"/>
  <c r="K13"/>
  <c r="M13"/>
  <c r="S13"/>
  <c r="U13"/>
  <c r="N15"/>
  <c r="T15"/>
  <c r="H17"/>
  <c r="J17"/>
  <c r="R17"/>
  <c r="L19"/>
  <c r="T19"/>
  <c r="H21"/>
  <c r="P21"/>
  <c r="H23"/>
  <c r="L23"/>
  <c r="P23"/>
  <c r="L25"/>
  <c r="T25"/>
  <c r="K27"/>
  <c r="O27"/>
  <c r="S27"/>
  <c r="N29"/>
  <c r="K31"/>
  <c r="O31"/>
  <c r="S31"/>
  <c r="H33"/>
  <c r="P33"/>
  <c r="T33"/>
  <c r="G35"/>
  <c r="O35"/>
  <c r="K37"/>
  <c r="S37"/>
  <c r="H39"/>
  <c r="L39"/>
  <c r="P39"/>
  <c r="P41"/>
  <c r="L43"/>
  <c r="P43"/>
  <c r="T43"/>
  <c r="M45"/>
  <c r="Q45"/>
  <c r="U45"/>
  <c r="J47"/>
  <c r="N47"/>
  <c r="R47"/>
  <c r="K49"/>
  <c r="N14" i="10" l="1"/>
  <c r="N16"/>
  <c r="N9"/>
  <c r="N11"/>
  <c r="N8"/>
  <c r="N12"/>
  <c r="N15"/>
  <c r="N13"/>
  <c r="N10"/>
  <c r="B73" i="7"/>
  <c r="E26" i="10" s="1"/>
  <c r="B61" i="7"/>
  <c r="E45" i="10" s="1"/>
  <c r="B107" i="7"/>
  <c r="E64" i="10" s="1"/>
  <c r="B69" i="7"/>
  <c r="E33" i="10" s="1"/>
  <c r="J19" s="1"/>
  <c r="B99" i="7"/>
  <c r="E34" i="10" s="1"/>
  <c r="J39" s="1"/>
  <c r="B119" i="7"/>
  <c r="E15" i="10" s="1"/>
  <c r="B3" i="7"/>
  <c r="E11" i="10" s="1"/>
  <c r="B37" i="7"/>
  <c r="E6" i="10" s="1"/>
  <c r="G24" i="8"/>
  <c r="B41" i="7"/>
  <c r="E59" i="10" s="1"/>
  <c r="J57" s="1"/>
  <c r="B27" i="7"/>
  <c r="E28" i="10" s="1"/>
  <c r="B71" i="7"/>
  <c r="E63" i="10" s="1"/>
  <c r="B7" i="7"/>
  <c r="E38" i="10" s="1"/>
  <c r="B11" i="7"/>
  <c r="E56" i="10" s="1"/>
  <c r="J24" s="1"/>
  <c r="B85" i="7"/>
  <c r="E55" i="10" s="1"/>
  <c r="B15" i="7"/>
  <c r="E43" i="10" s="1"/>
  <c r="B13" i="7"/>
  <c r="E24" i="10" s="1"/>
  <c r="B9" i="7"/>
  <c r="E12" i="10" s="1"/>
  <c r="B65" i="7"/>
  <c r="E13" i="10" s="1"/>
  <c r="J36" s="1"/>
  <c r="B81" i="7"/>
  <c r="E14" i="10" s="1"/>
  <c r="J37" s="1"/>
  <c r="B33" i="7"/>
  <c r="E10" i="10" s="1"/>
  <c r="J23" s="1"/>
  <c r="B39" i="7"/>
  <c r="E36" i="10" s="1"/>
  <c r="J54" s="1"/>
  <c r="B53" i="7"/>
  <c r="E19" i="10" s="1"/>
  <c r="J7" s="1"/>
  <c r="B97" i="7"/>
  <c r="E32" i="10" s="1"/>
  <c r="B103" i="7"/>
  <c r="E47" i="10" s="1"/>
  <c r="J42" s="1"/>
  <c r="B115" i="7"/>
  <c r="E41" i="10" s="1"/>
  <c r="B121" i="7"/>
  <c r="E50" i="10" s="1"/>
  <c r="B77" i="7"/>
  <c r="E42" i="10" s="1"/>
  <c r="J58" s="1"/>
  <c r="B55" i="7"/>
  <c r="E8" i="10" s="1"/>
  <c r="J6" s="1"/>
  <c r="B93" i="7"/>
  <c r="E57" i="10" s="1"/>
  <c r="B111" i="7"/>
  <c r="E5" i="10" s="1"/>
  <c r="B87" i="7"/>
  <c r="E23" i="10" s="1"/>
  <c r="B75" i="7"/>
  <c r="E60" i="10" s="1"/>
  <c r="B19" i="7"/>
  <c r="E29" i="10" s="1"/>
  <c r="B63" i="7"/>
  <c r="E40" i="10" s="1"/>
  <c r="B5" i="7"/>
  <c r="E48" i="10" s="1"/>
  <c r="B25" i="7"/>
  <c r="E44" i="10" s="1"/>
  <c r="J44" s="1"/>
  <c r="B47" i="7"/>
  <c r="E31" i="10" s="1"/>
  <c r="B35" i="7"/>
  <c r="E62" i="10" s="1"/>
  <c r="B23" i="7"/>
  <c r="E20" i="10" s="1"/>
  <c r="B29" i="7"/>
  <c r="E21" i="10" s="1"/>
  <c r="B45" i="7"/>
  <c r="E58" i="10" s="1"/>
  <c r="J22" s="1"/>
  <c r="B17" i="7"/>
  <c r="E54" i="10" s="1"/>
  <c r="B105" i="7"/>
  <c r="E61" i="10" s="1"/>
  <c r="B43" i="7"/>
  <c r="E25" i="10" s="1"/>
  <c r="J17" s="1"/>
  <c r="B59" i="7"/>
  <c r="E22" i="10" s="1"/>
  <c r="B67" i="7"/>
  <c r="E27" i="10" s="1"/>
  <c r="J38" s="1"/>
  <c r="B79" i="7"/>
  <c r="E18" i="10" s="1"/>
  <c r="B83" i="7"/>
  <c r="E39" i="10" s="1"/>
  <c r="B51" i="7"/>
  <c r="E30" i="10" s="1"/>
  <c r="J29" s="1"/>
  <c r="B57" i="7"/>
  <c r="E37" i="10" s="1"/>
  <c r="J18" s="1"/>
  <c r="B101" i="7"/>
  <c r="E16" i="10" s="1"/>
  <c r="J28" s="1"/>
  <c r="B117" i="7"/>
  <c r="E51" i="10" s="1"/>
  <c r="J51" s="1"/>
  <c r="B95" i="7"/>
  <c r="E46" i="10" s="1"/>
  <c r="B109" i="7"/>
  <c r="E52" i="10" s="1"/>
  <c r="J10" s="1"/>
  <c r="B21" i="7"/>
  <c r="E17" i="10" s="1"/>
  <c r="J60" s="1"/>
  <c r="B89" i="7"/>
  <c r="E9" i="10" s="1"/>
  <c r="B91" i="7"/>
  <c r="E7" i="10" s="1"/>
  <c r="J41" s="1"/>
  <c r="B113" i="7"/>
  <c r="E35" i="10" s="1"/>
  <c r="B31" i="7"/>
  <c r="E53" i="10" s="1"/>
  <c r="J26" s="1"/>
  <c r="B49" i="7"/>
  <c r="E49" i="10" s="1"/>
  <c r="J11" s="1"/>
  <c r="J30" l="1"/>
  <c r="J55"/>
  <c r="J61"/>
  <c r="J46"/>
  <c r="J14"/>
  <c r="J15"/>
  <c r="J50"/>
  <c r="J32"/>
  <c r="J64"/>
  <c r="J35"/>
  <c r="J20"/>
  <c r="J13"/>
  <c r="J53"/>
  <c r="J21"/>
  <c r="J47"/>
  <c r="J63"/>
  <c r="J43"/>
  <c r="J8"/>
  <c r="J9"/>
  <c r="J33"/>
  <c r="J52"/>
  <c r="J48"/>
  <c r="J25"/>
  <c r="J12"/>
  <c r="J59"/>
  <c r="J5"/>
  <c r="J45"/>
  <c r="J16"/>
  <c r="J31"/>
  <c r="J40"/>
  <c r="L37" s="1"/>
  <c r="O8" s="1"/>
  <c r="J49"/>
  <c r="J62"/>
  <c r="J34"/>
  <c r="J27"/>
  <c r="J56"/>
  <c r="L67" l="1"/>
  <c r="L55"/>
  <c r="O15" s="1"/>
  <c r="L43"/>
  <c r="O13" s="1"/>
  <c r="L7"/>
  <c r="O14" s="1"/>
  <c r="L13"/>
  <c r="O11" s="1"/>
  <c r="L31"/>
  <c r="O10" s="1"/>
  <c r="L61"/>
  <c r="O17" s="1"/>
  <c r="L25"/>
  <c r="O9" s="1"/>
  <c r="L49"/>
  <c r="O16" s="1"/>
  <c r="L19"/>
  <c r="O12" s="1"/>
</calcChain>
</file>

<file path=xl/sharedStrings.xml><?xml version="1.0" encoding="utf-8"?>
<sst xmlns="http://schemas.openxmlformats.org/spreadsheetml/2006/main" count="1374" uniqueCount="548">
  <si>
    <t>Team Milram</t>
  </si>
  <si>
    <t>Team CSC</t>
  </si>
  <si>
    <t>Silence - Lotto</t>
  </si>
  <si>
    <t>Saunier Duval - Prodir</t>
  </si>
  <si>
    <t>Rabobank</t>
  </si>
  <si>
    <t>Quick Step</t>
  </si>
  <si>
    <t>Liguigas</t>
  </si>
  <si>
    <t>Lampre - Fondital</t>
  </si>
  <si>
    <t>Gerolsteiner</t>
  </si>
  <si>
    <t>Garmin - Choptle</t>
  </si>
  <si>
    <t>Française des Jeux</t>
  </si>
  <si>
    <t>Euskaltel - Euskadi</t>
  </si>
  <si>
    <t>Crédit Agricole</t>
  </si>
  <si>
    <t>Columbia</t>
  </si>
  <si>
    <t>Cofidis</t>
  </si>
  <si>
    <t>Caisse d'Épargne</t>
  </si>
  <si>
    <t>Bouygues Telecom</t>
  </si>
  <si>
    <t>THH</t>
  </si>
  <si>
    <t>Barloworld</t>
  </si>
  <si>
    <t>THD</t>
  </si>
  <si>
    <t>Agritubel</t>
  </si>
  <si>
    <t>THC</t>
  </si>
  <si>
    <t>AG2R</t>
  </si>
  <si>
    <t>Totaal punten</t>
  </si>
  <si>
    <t>Ploeg</t>
  </si>
  <si>
    <t>Naam</t>
  </si>
  <si>
    <t>Renner</t>
  </si>
  <si>
    <t>Team :</t>
  </si>
  <si>
    <t>e-mail :</t>
  </si>
  <si>
    <t>Deelnemer :</t>
  </si>
  <si>
    <t>Deelname nr :</t>
  </si>
  <si>
    <t>uit</t>
  </si>
  <si>
    <t>gele trui</t>
  </si>
  <si>
    <t>Etappe</t>
  </si>
  <si>
    <t>Naam Renner</t>
  </si>
  <si>
    <t>fictieve rugnrs</t>
  </si>
  <si>
    <t>afvallers</t>
  </si>
  <si>
    <t>Definitieve rennerslijst is niet bekend! Aanvullen via inschrijfformulier is mogelijk</t>
  </si>
  <si>
    <t>renners</t>
  </si>
  <si>
    <t>Punten</t>
  </si>
  <si>
    <t>punten</t>
  </si>
  <si>
    <t>tot</t>
  </si>
  <si>
    <t>fictief rugnr</t>
  </si>
  <si>
    <t xml:space="preserve">Introduce van : </t>
  </si>
  <si>
    <t>Introduce van</t>
  </si>
  <si>
    <t>introduce van :</t>
  </si>
  <si>
    <t xml:space="preserve">witte </t>
  </si>
  <si>
    <t>bol</t>
  </si>
  <si>
    <t>groene</t>
  </si>
  <si>
    <t>ontbreekt op de lijst en wil ik in mijn team:</t>
  </si>
  <si>
    <t>deelname nr</t>
  </si>
  <si>
    <t>score</t>
  </si>
  <si>
    <t>team</t>
  </si>
  <si>
    <t>Stand</t>
  </si>
  <si>
    <t>Ploegenklassement</t>
  </si>
  <si>
    <t>Gele trui klassement</t>
  </si>
  <si>
    <t>Dubbele renner</t>
  </si>
  <si>
    <t>1. Per “deelnemer” mogen maximaal 2 inschrijfformulieren worden ingeleverd. Per inschrijfformulier geldt een inleg van EUR 2,-.</t>
  </si>
  <si>
    <t>4. Het inschrijfformulier moet zijn voorzien van de naam van de “deelnemer”. Elk ‘tweede’ inschrijfformulier moet door een “deelnemer” worden ingeleverd samen met de naam van de introducé.</t>
  </si>
  <si>
    <t>7. Het totale inleggeld wordt vervolgens in de prijzenpot gestopt.</t>
  </si>
  <si>
    <t>9. De winnaars van het Ploegenklassement winnen geen geldprijs, maar ontvangen een leuk aandenken.</t>
  </si>
  <si>
    <t>10. De kosten van “het aandenken” worden uit de prijzenpot gehaald.</t>
  </si>
  <si>
    <t>11. De winnaar van het eindklassement ontvangt 60% van het restant van de totale prijzenpot (dus: na aftrek van de kosten voor “het aandenken” tbv. het Ploegenklassement).</t>
  </si>
  <si>
    <t>12. De nummer twee van het eindklassement ontvangt 30% van het restant van de totale prijzenpot (dus: na aftrek van de kosten voor “het aandenken” tbv. het Ploegenklassement).</t>
  </si>
  <si>
    <t>13. De nummer drie van het eindklassement ontvangt 10% van het restant van de totale prijzenpot (dus: na aftrek van de kosten voor “het aandenken” tbv. het Ploegenklassement).</t>
  </si>
  <si>
    <t>16. Per klassement worden punten toegekend.</t>
  </si>
  <si>
    <t>Bijgaand vinden jullie het spelreglement.</t>
  </si>
  <si>
    <t>De organisatie,</t>
  </si>
  <si>
    <t>Marcel Meerkerk en René Klouwens.</t>
  </si>
  <si>
    <t>Eén ster</t>
  </si>
  <si>
    <t>Kanshebber op punten</t>
  </si>
  <si>
    <t>Twee sterren</t>
  </si>
  <si>
    <t>Bovengemiddelde kanshebber</t>
  </si>
  <si>
    <t>Drie sterren</t>
  </si>
  <si>
    <t xml:space="preserve">Favoriet/zekerheidje </t>
  </si>
  <si>
    <t>proloog</t>
  </si>
  <si>
    <t>Ag2R - La Mondiale</t>
  </si>
  <si>
    <t>BMC Racing Team</t>
  </si>
  <si>
    <t>Katusha</t>
  </si>
  <si>
    <t>Europcar</t>
  </si>
  <si>
    <t>30. “Deelnemers” en introducés worden, ten behoeve van het ploegenklassement, door middel van loting ingedeeld in een ploeg. De hoeveelheid deelnemers in een ploeg is afhankelijk van het aantal deelnemers, maar bedraagt minimaal 6 deelnemers. De naam van de samen te stellen ploegen komt overeen met één van de deelnemende Tourploegen.</t>
  </si>
  <si>
    <t>32. De individueel behaalde punten van alle personen per bureauploeg in het individuele klassement vormen het algemeen klassement van het ploegenklassement. </t>
  </si>
  <si>
    <t>33. Bij gelijke stand in het ploegenklassement is de ploeg met degene met de hoogste som van het aantal gescoorde punten in het individuele klassement de winnende ploeg.</t>
  </si>
  <si>
    <t>Orica-GreenEdge</t>
  </si>
  <si>
    <t>Omega Pharma-Quickstep</t>
  </si>
  <si>
    <t>Lotto-Belisol</t>
  </si>
  <si>
    <t>2. Uitsluitend personeel van de DCMR geldt als “deelnemer”.</t>
  </si>
  <si>
    <t>15. Met de gekozen renners op het inschrijfformulier wordt in verschillende Tour de France klassementen meegespeeld. Dit zijn: het eindklassement (nrs. 1 t/m 20), het dagklassement per etappe (nrs. 1 t/m 15), het puntenklassement (groene trui), het bergklassement (bolletjestrui), het jongerenklassement (witte trui) en het ploegen-klassement.</t>
  </si>
  <si>
    <t>14. Per dag wordt door de organisatie een digitaal overzicht gepubliceerd van de tussenklassementen. Deze overzichten staan vermeld op (www.meerkerkweb.nl)</t>
  </si>
  <si>
    <t>34. Bij gelijke stand (nummers 1,2 of 3) is degene met de hoogste som van het aantal gescoorde punten over het eindklassement van de Tour de France (1 t/m 20) winnaar.</t>
  </si>
  <si>
    <t>35. Indien de stand na toepassing van artikel 34 nog gelijk is, wordt door loting de winnaar bepaald. De loting wordt door de organisatie verricht onder toezicht van 3, door loting bepaalde, deelnemers.</t>
  </si>
  <si>
    <t>36. Bij onvoorziene situaties beslist de organisatie. Aan de organisatie worden in dat geval 3, door loting bepaalde, deelnemers toegevoegd.</t>
  </si>
  <si>
    <t>3. De "deelnemer" zoals beschreven in artikel 2 mag overeenkomstig artikel 1 een introducé mee laten doen.</t>
  </si>
  <si>
    <t xml:space="preserve">22b. Afwijking ten opzichte van artikel 22a geldt voor de ploegentijdrit. Alle renners in de ploeg die 1, 2 of 3 eindigen krijgen de volgende punten: </t>
  </si>
  <si>
    <t>27. Bij het definitief afstappen van renners (om wat voor reden dan ook) tijdens de Tour de France worden alle de door die renner behaalde punten in mindering gebracht.</t>
  </si>
  <si>
    <t>25. Je team heeft een "kopman" (aangegeven in het paars, de nummer 1 van je ploeg). Deze renner verdient dubbele punten.</t>
  </si>
  <si>
    <t>24. De nummers vermeld in de rennerstabel kunnen afwijken ten opzichte van de rugnummers in de Tour de France. Daarom spreken we over "fictieve rugnummers"</t>
  </si>
  <si>
    <t>dagsucces</t>
  </si>
  <si>
    <t>Eind klassement</t>
  </si>
  <si>
    <t>Lampre - Merida</t>
  </si>
  <si>
    <t>Garmin-Sharp</t>
  </si>
  <si>
    <t>Sojasun</t>
  </si>
  <si>
    <t>De opzet is ten opzichte van het Tourspel van vorig jaar is er niets veranderd. De belangrijkste zaken, kort samengevat, op een rijtje:</t>
  </si>
  <si>
    <t>1e (gele trui - eindoverwinnaar) : 125 punten</t>
  </si>
  <si>
    <t>2e : 100 punten</t>
  </si>
  <si>
    <t>3e : 90 punten</t>
  </si>
  <si>
    <t>4e : 75 punten</t>
  </si>
  <si>
    <t>5e : 70 punten</t>
  </si>
  <si>
    <t>6e : 60 punten</t>
  </si>
  <si>
    <t>7e : 50 punten</t>
  </si>
  <si>
    <t>8e : 40 punten</t>
  </si>
  <si>
    <t>9e : 30 punten</t>
  </si>
  <si>
    <t>10e : 20 punten</t>
  </si>
  <si>
    <t>11e : 18 punten</t>
  </si>
  <si>
    <t>12e : 16 punten</t>
  </si>
  <si>
    <t>13e : 14 punten</t>
  </si>
  <si>
    <t>14e : 12 punten</t>
  </si>
  <si>
    <t>15e : 10 punten</t>
  </si>
  <si>
    <t>16e : 8 punten</t>
  </si>
  <si>
    <t>17e : 6 punten</t>
  </si>
  <si>
    <t>18e : 4 punten</t>
  </si>
  <si>
    <t>19e : 2 punten</t>
  </si>
  <si>
    <t>20e : 1 punt</t>
  </si>
  <si>
    <t>22a. Voor de nummers 1 t/m 15 per proloog/etappe geldt de volgende puntenverdeling:</t>
  </si>
  <si>
    <t>1e : 35 punten</t>
  </si>
  <si>
    <t>2e : 30 punten</t>
  </si>
  <si>
    <t>3e : 25 punten</t>
  </si>
  <si>
    <t>4e : 20 punten</t>
  </si>
  <si>
    <t>5e : 15 punten</t>
  </si>
  <si>
    <t>6e : 10 punten</t>
  </si>
  <si>
    <t>7e : 9 punten</t>
  </si>
  <si>
    <t>8e : 8 punten</t>
  </si>
  <si>
    <t>9e : 7 punten</t>
  </si>
  <si>
    <t>10e : 6 punten</t>
  </si>
  <si>
    <t>11e : 5 punten</t>
  </si>
  <si>
    <t>12e : 4 punten</t>
  </si>
  <si>
    <t>13e : 3 punten</t>
  </si>
  <si>
    <t>14e : 2 punten</t>
  </si>
  <si>
    <t>15e : 1 punt</t>
  </si>
  <si>
    <t>1e : 25 punten</t>
  </si>
  <si>
    <t>2e : 15 punten</t>
  </si>
  <si>
    <t>3e : 10 punten</t>
  </si>
  <si>
    <t>23. Op het inschrijfformulier dienen de namen van 15 verschillende renners te worden ingevuld.</t>
  </si>
  <si>
    <t>invul</t>
  </si>
  <si>
    <t>http://www.random.org/sequences/</t>
  </si>
  <si>
    <t>Team-gemiddelde</t>
  </si>
  <si>
    <t>gemiddelde</t>
  </si>
  <si>
    <t>Spelregels voor de Tour-poule 2014</t>
  </si>
  <si>
    <t>Alweer de achtste editie van DCMR Tourspel. We hopen op een net zo’n enthousiaste deelname als de afgelopen jaren. Vorig jaar telden we 73 deelnemers. Een mooi aantal om ook dit jaar voor te gaan</t>
  </si>
  <si>
    <t>REGLEMENT TOUR DE FRANCE 2014</t>
  </si>
  <si>
    <t>(ZATERDAG 5 JULI T/M ZONDAG 27 JULI 2014)</t>
  </si>
  <si>
    <t>6. Het totale inleggeld wordt door de organisatie op vrijdag 11 juli 2014 bekend gemaakt.</t>
  </si>
  <si>
    <t>8. De prijzenpot wordt maandag 28 juli 2014 verdeeld over de nummers 1, 2 en 3 in het eindklassement van het tourspel en aan de winnaars van het Ploegenklassement.</t>
  </si>
  <si>
    <t>17. Voor de nummers 1 t/m 20 van het eindklassement (27 juli 2014) geldt de volgende puntenverdeling:</t>
  </si>
  <si>
    <t>18. Voor de goed voorspelde eindwinnaar van de groene trui (puntenklassement) (op 27 juli 2014) geldt 50 punten. Nummer 2 in dit klassement: 25 punten; nummer 3: 10 punten.</t>
  </si>
  <si>
    <t>19. Voor de goed voorspelde eindwinnaar van de bergtrui (bolletjestrui – bergklassement) (op 27 juli 2014) geldt 50 punten. Nummer 2 in dit klassement: 25 punten; nummer 3: 10 punten.</t>
  </si>
  <si>
    <t>20. Voor de goed voorspelde eindwinnaar van de witte trui (witte trui – jongerenklassement) (op 27 juli 2014) geldt 50 punten. Nummer 2 in dit klassement: 25 punten; nummer 3: 10 punten.</t>
  </si>
  <si>
    <t>21. Voor de goed voorspelde renner die met zijn ploeg eindwinnaar van het ploegenklassement (op 27 juli 2014) geldt 25 punten. Deze renner(s) moeten wel de Tour uitrijden.</t>
  </si>
  <si>
    <t>26. Gedurende het Tourspel kunnen geen renners in de ploeg worden vervangen. Het Tourspel ‘start’ officieel op vrijdag 4 juli 2014 om 15.00 uur.</t>
  </si>
  <si>
    <t>5. Vul alleen de gele vakken in het inschrijfformulier in. Inschrijfformulieren kunnen uitsluitend digitaal (via: info@meerkerkweb.nl) tot uiterlijk vrijdag 4 juli 2014 15.00 uur worden ingeleverd. Het inleggeld moet uiterlijk voor vrijdag 11 juli 2014 bij de organisatie zijn betaald. Indien het inleggeld voor vrijdag 11 juli 2014 niet is voldaan, wordt de deelname ingetrokken.</t>
  </si>
  <si>
    <t>28. De einduitslagen (per etappe en eindklassement) per 27 juli 2014 zijn bindend.</t>
  </si>
  <si>
    <t>29. Officiële uitslagen die na 27 juli 2014, om wat voor reden dan ook, worden gewijzigd, worden nadien niet meer in de einduitslag van het Tourspel 2014 verwerkt.</t>
  </si>
  <si>
    <t>31. De loting van de ploegen in het ploegenklassement is openbaar en vindt plaats op vrijdagmiddag 4 juli 2014 na 15.00 uur.</t>
  </si>
  <si>
    <r>
      <t>·</t>
    </r>
    <r>
      <rPr>
        <sz val="7"/>
        <color indexed="8"/>
        <rFont val="Times New Roman"/>
        <family val="1"/>
      </rPr>
      <t xml:space="preserve">         </t>
    </r>
    <r>
      <rPr>
        <sz val="10"/>
        <color indexed="8"/>
        <rFont val="Arial"/>
        <family val="2"/>
      </rPr>
      <t>Maak een selectie van 15 verschillende renners.</t>
    </r>
  </si>
  <si>
    <r>
      <t>·</t>
    </r>
    <r>
      <rPr>
        <sz val="7"/>
        <color indexed="8"/>
        <rFont val="Times New Roman"/>
        <family val="1"/>
      </rPr>
      <t xml:space="preserve">         </t>
    </r>
    <r>
      <rPr>
        <sz val="10"/>
        <color indexed="8"/>
        <rFont val="Arial"/>
        <family val="2"/>
      </rPr>
      <t>Noteer het nummer van de gekozen renner uit de rennerstabel (zie excel - tabblad) en neem dit over op de inschrijfformulier. Vul alleen de gele vakken in op het inschrijfformulier (zie excel - tabblad)</t>
    </r>
  </si>
  <si>
    <r>
      <t>·</t>
    </r>
    <r>
      <rPr>
        <sz val="7"/>
        <color indexed="8"/>
        <rFont val="Times New Roman"/>
        <family val="1"/>
      </rPr>
      <t xml:space="preserve">         </t>
    </r>
    <r>
      <rPr>
        <sz val="10"/>
        <color indexed="8"/>
        <rFont val="Arial"/>
        <family val="2"/>
      </rPr>
      <t>Met deze 15 renners (eenmalig gekozen) speel je mee voor alle klassementen in de Tour (de dagklassementen, het eindklassement, het ploegenklassement, het bergklassement, het puntenklassement en het jongerenklassement).</t>
    </r>
  </si>
  <si>
    <r>
      <t>·</t>
    </r>
    <r>
      <rPr>
        <sz val="7"/>
        <color indexed="8"/>
        <rFont val="Times New Roman"/>
        <family val="1"/>
      </rPr>
      <t xml:space="preserve">         </t>
    </r>
    <r>
      <rPr>
        <sz val="10"/>
        <color indexed="8"/>
        <rFont val="Arial"/>
        <family val="2"/>
      </rPr>
      <t>Valt een renner tijdens de Tour om wat voor reden uit dan vervallen alle behaalde punten.</t>
    </r>
  </si>
  <si>
    <r>
      <t>·</t>
    </r>
    <r>
      <rPr>
        <sz val="7"/>
        <color indexed="8"/>
        <rFont val="Times New Roman"/>
        <family val="1"/>
      </rPr>
      <t xml:space="preserve">         </t>
    </r>
    <r>
      <rPr>
        <sz val="10"/>
        <color indexed="8"/>
        <rFont val="Arial"/>
        <family val="2"/>
      </rPr>
      <t>Een uitgevallen renner kan niet worden vervangen.</t>
    </r>
  </si>
  <si>
    <r>
      <t>·</t>
    </r>
    <r>
      <rPr>
        <sz val="7"/>
        <color indexed="8"/>
        <rFont val="Times New Roman"/>
        <family val="1"/>
      </rPr>
      <t xml:space="preserve">         </t>
    </r>
    <r>
      <rPr>
        <sz val="10"/>
        <color indexed="8"/>
        <rFont val="Arial"/>
        <family val="2"/>
      </rPr>
      <t>Naast het individuele klassement wordt er met een DCMR-ploegenklassement gespeeld.</t>
    </r>
  </si>
  <si>
    <r>
      <t>·</t>
    </r>
    <r>
      <rPr>
        <sz val="7"/>
        <color indexed="8"/>
        <rFont val="Times New Roman"/>
        <family val="1"/>
      </rPr>
      <t xml:space="preserve">         </t>
    </r>
    <r>
      <rPr>
        <sz val="10"/>
        <color indexed="8"/>
        <rFont val="Arial"/>
        <family val="2"/>
      </rPr>
      <t>Aan de hand van het aantal deelnemers wordt bepaald hoeveel DCMR-ploegen kunnen worden geformeerd (minimaal aantal per ploeg: 6). Het ploegenklassement wordt door loting samengesteld.</t>
    </r>
  </si>
  <si>
    <r>
      <t>·</t>
    </r>
    <r>
      <rPr>
        <sz val="7"/>
        <color indexed="8"/>
        <rFont val="Times New Roman"/>
        <family val="1"/>
      </rPr>
      <t xml:space="preserve">         </t>
    </r>
    <r>
      <rPr>
        <sz val="10"/>
        <color indexed="8"/>
        <rFont val="Arial"/>
        <family val="2"/>
      </rPr>
      <t>Introducees blijven in het DCMR-ploegenklassement gekoppeld aan de DCMR-medewerker.</t>
    </r>
  </si>
  <si>
    <r>
      <t>·</t>
    </r>
    <r>
      <rPr>
        <sz val="7"/>
        <color indexed="8"/>
        <rFont val="Times New Roman"/>
        <family val="1"/>
      </rPr>
      <t xml:space="preserve">         </t>
    </r>
    <r>
      <rPr>
        <sz val="10"/>
        <color indexed="8"/>
        <rFont val="Arial"/>
        <family val="2"/>
      </rPr>
      <t>Met je ploeg kun je dan ook een prijs winnen.</t>
    </r>
  </si>
  <si>
    <r>
      <t>·</t>
    </r>
    <r>
      <rPr>
        <sz val="7"/>
        <color indexed="8"/>
        <rFont val="Times New Roman"/>
        <family val="1"/>
      </rPr>
      <t xml:space="preserve">         </t>
    </r>
    <r>
      <rPr>
        <sz val="10"/>
        <color indexed="8"/>
        <rFont val="Arial"/>
        <family val="2"/>
      </rPr>
      <t>Het inschrijfgeld per ingeleverd inschrijfformulier bedraagt EUR 2.-</t>
    </r>
  </si>
  <si>
    <r>
      <t>·</t>
    </r>
    <r>
      <rPr>
        <sz val="7"/>
        <color indexed="8"/>
        <rFont val="Times New Roman"/>
        <family val="1"/>
      </rPr>
      <t xml:space="preserve">         </t>
    </r>
    <r>
      <rPr>
        <sz val="10"/>
        <color indexed="8"/>
        <rFont val="Arial"/>
        <family val="2"/>
      </rPr>
      <t>Je ploeg heeft nu een "kopman". De kopman moet in het eerste veld (B-8) worden ingevuld! (zie spelregel 24)</t>
    </r>
  </si>
  <si>
    <r>
      <t>·</t>
    </r>
    <r>
      <rPr>
        <sz val="7"/>
        <color indexed="8"/>
        <rFont val="Times New Roman"/>
        <family val="1"/>
      </rPr>
      <t xml:space="preserve">         </t>
    </r>
    <r>
      <rPr>
        <sz val="10"/>
        <color indexed="8"/>
        <rFont val="Arial"/>
        <family val="2"/>
      </rPr>
      <t>De tour is voor iedereen werkzaam bij de DCMR</t>
    </r>
  </si>
  <si>
    <t>1. Tinkoff Bank - Saxo Bank</t>
  </si>
  <si>
    <t>***</t>
  </si>
  <si>
    <t>**</t>
  </si>
  <si>
    <t>*</t>
  </si>
  <si>
    <t>2. Ag2R - La Mondiale</t>
  </si>
  <si>
    <t xml:space="preserve">3. BMC </t>
  </si>
  <si>
    <t>4. Trek Factory Racing</t>
  </si>
  <si>
    <t>5. Orica-GreenEdge</t>
  </si>
  <si>
    <t>6. Katusha</t>
  </si>
  <si>
    <t>7. Lampre - Merida</t>
  </si>
  <si>
    <t xml:space="preserve">8. Cannondale </t>
  </si>
  <si>
    <t>9. Omega Pharma-Quickstep</t>
  </si>
  <si>
    <t>10. Lotto-Belisol</t>
  </si>
  <si>
    <t>11. Belkin</t>
  </si>
  <si>
    <t>12. Team Net App - Endura</t>
  </si>
  <si>
    <t>13. Astana</t>
  </si>
  <si>
    <t>14. Garmin-Sharp</t>
  </si>
  <si>
    <t>15. Giant-Shimano</t>
  </si>
  <si>
    <t>16. Movistar</t>
  </si>
  <si>
    <t>17. Sky ProCycling</t>
  </si>
  <si>
    <t>18. IAM Cycling</t>
  </si>
  <si>
    <t>19. Cofidis</t>
  </si>
  <si>
    <t>20. Europcar</t>
  </si>
  <si>
    <t>21. Française Des Jeux (FDJ)</t>
  </si>
  <si>
    <t>22. Bretagne Séché Environment</t>
  </si>
  <si>
    <t>Alberto Contador Velasco</t>
  </si>
  <si>
    <t xml:space="preserve">Team Saxo Bank </t>
  </si>
  <si>
    <t>Nicki Sorensen</t>
  </si>
  <si>
    <t>Roman Kreuziger</t>
  </si>
  <si>
    <t>Nicolas Roche</t>
  </si>
  <si>
    <t>Daniele Bennati</t>
  </si>
  <si>
    <t>Jesus Hernandez Blasquez</t>
  </si>
  <si>
    <t>Michael Rogers</t>
  </si>
  <si>
    <t>Chris Anker Sorensen</t>
  </si>
  <si>
    <t>Nikolay Trusov</t>
  </si>
  <si>
    <t>Matteo Tosatto</t>
  </si>
  <si>
    <t>Christophe Riblon</t>
  </si>
  <si>
    <t>Romain Bardet</t>
  </si>
  <si>
    <t>Mikael Cherel</t>
  </si>
  <si>
    <t>Samuel Dumoulin</t>
  </si>
  <si>
    <t>Ben Gastauer</t>
  </si>
  <si>
    <t>Blel Kadri</t>
  </si>
  <si>
    <t>Sébastien Minard</t>
  </si>
  <si>
    <t>Jean-Christophe Péraud</t>
  </si>
  <si>
    <t>Maxime Bouet</t>
  </si>
  <si>
    <t>Hugo Houle</t>
  </si>
  <si>
    <t>Guillaume Bonnafond</t>
  </si>
  <si>
    <t>Tejay van Garderen</t>
  </si>
  <si>
    <t>John Darwin Atapuma</t>
  </si>
  <si>
    <t>Greg van Avermaet</t>
  </si>
  <si>
    <t>Peter Stetina</t>
  </si>
  <si>
    <t>Amael Moinard</t>
  </si>
  <si>
    <t>Marcus Burghardt</t>
  </si>
  <si>
    <t>Peter Velits</t>
  </si>
  <si>
    <t>Michael Schar</t>
  </si>
  <si>
    <t>Manuel Quinziato</t>
  </si>
  <si>
    <t>Dominic Nerz</t>
  </si>
  <si>
    <t>Stephen Cummings</t>
  </si>
  <si>
    <t>Fabian Cancellera</t>
  </si>
  <si>
    <t>Trek Factory Racing</t>
  </si>
  <si>
    <t>Markel Irizar</t>
  </si>
  <si>
    <t>Matthew Busche</t>
  </si>
  <si>
    <t>Gregory Rast</t>
  </si>
  <si>
    <t>Danny van Poppel</t>
  </si>
  <si>
    <t>Jens Voigt</t>
  </si>
  <si>
    <t>Frank Schleck</t>
  </si>
  <si>
    <t>Andy Schleck</t>
  </si>
  <si>
    <t>Stijn Devolder</t>
  </si>
  <si>
    <t>Danielo Hondo</t>
  </si>
  <si>
    <t>Laurent Didier</t>
  </si>
  <si>
    <t>Simon Gerrans</t>
  </si>
  <si>
    <t>Jhoan Esteban Chaves Rubio</t>
  </si>
  <si>
    <t>Matthew Harley Goss</t>
  </si>
  <si>
    <t>Luke Durbridge</t>
  </si>
  <si>
    <t>Simon Clarke</t>
  </si>
  <si>
    <t>Svein Tuft</t>
  </si>
  <si>
    <t>Cameron Meyer</t>
  </si>
  <si>
    <t>Michael Matthews</t>
  </si>
  <si>
    <t>Daryl Impey</t>
  </si>
  <si>
    <t>Michael Albasini</t>
  </si>
  <si>
    <t>Mathew Hayman</t>
  </si>
  <si>
    <t>Joaquin Rodiguez Oiliver</t>
  </si>
  <si>
    <t>Alexander Kristoff</t>
  </si>
  <si>
    <t>Yuri Trofimov</t>
  </si>
  <si>
    <t>Aleksandr Porsev</t>
  </si>
  <si>
    <t>Luca Paolini</t>
  </si>
  <si>
    <t>Gatis Smukulis</t>
  </si>
  <si>
    <t>Egor Silin</t>
  </si>
  <si>
    <t>Simon Spilak</t>
  </si>
  <si>
    <t>Vladimir Isaychev</t>
  </si>
  <si>
    <t>Eduard Vorganov</t>
  </si>
  <si>
    <t>Pavel Brutt</t>
  </si>
  <si>
    <t>Giampaolo Caruso</t>
  </si>
  <si>
    <t>Rui Costa</t>
  </si>
  <si>
    <t>Chris Horner</t>
  </si>
  <si>
    <t>Sacha Modolo</t>
  </si>
  <si>
    <t>Matteo Bono</t>
  </si>
  <si>
    <t>Davide Cimolai</t>
  </si>
  <si>
    <t>Kristijan Durasek</t>
  </si>
  <si>
    <t>Nelson Oliviera</t>
  </si>
  <si>
    <t>Filippo Pozzato</t>
  </si>
  <si>
    <t>Maximiliano Richeze</t>
  </si>
  <si>
    <t>José Roldolfo Serpa</t>
  </si>
  <si>
    <t>Rafael Valls</t>
  </si>
  <si>
    <t>Andrea Palini</t>
  </si>
  <si>
    <t>Peter Sagan</t>
  </si>
  <si>
    <t>Cannondale</t>
  </si>
  <si>
    <t>Damiano Caruso</t>
  </si>
  <si>
    <t>Elia Viviani</t>
  </si>
  <si>
    <t>Maciej Bodnar</t>
  </si>
  <si>
    <t>Alessandro De Marchi</t>
  </si>
  <si>
    <t>Ted King</t>
  </si>
  <si>
    <t>Kristijan Koren</t>
  </si>
  <si>
    <t>Matthias Krizek</t>
  </si>
  <si>
    <t>Marco Marcato</t>
  </si>
  <si>
    <t>Jean-Marc Marino</t>
  </si>
  <si>
    <t>Fabio Sabatini</t>
  </si>
  <si>
    <t>Moreno Moser</t>
  </si>
  <si>
    <t>Michal Kwiatkowski</t>
  </si>
  <si>
    <t>Tony Martin</t>
  </si>
  <si>
    <t>Alessandro Petacchi</t>
  </si>
  <si>
    <t>Mark Cavendish</t>
  </si>
  <si>
    <t>Matteo Trentin</t>
  </si>
  <si>
    <t>Jan Bakelants</t>
  </si>
  <si>
    <t>Thomas de Gendt</t>
  </si>
  <si>
    <t>Niki Terpstra</t>
  </si>
  <si>
    <t>Mark Renshaw</t>
  </si>
  <si>
    <t>Gert Steegmans</t>
  </si>
  <si>
    <t>Martin Velits</t>
  </si>
  <si>
    <t>Michal Golas</t>
  </si>
  <si>
    <t>Jurgen van den Broeck</t>
  </si>
  <si>
    <t>André Greipel</t>
  </si>
  <si>
    <t>Lars Ytting Bak</t>
  </si>
  <si>
    <t>Bart de Clercq</t>
  </si>
  <si>
    <t>Tony Gallopin</t>
  </si>
  <si>
    <t>Adam Hansen</t>
  </si>
  <si>
    <t>Greg Henderson</t>
  </si>
  <si>
    <t>Jurgen Roelants</t>
  </si>
  <si>
    <t>Marcel Sieberg</t>
  </si>
  <si>
    <t>Maxime Monfort</t>
  </si>
  <si>
    <t>Jelle Vanendert</t>
  </si>
  <si>
    <t>Pim Ligthart</t>
  </si>
  <si>
    <t>Bauke Mollema</t>
  </si>
  <si>
    <t>Belkin</t>
  </si>
  <si>
    <t>Laurens ten Dam</t>
  </si>
  <si>
    <t>Steven Kruijswijk</t>
  </si>
  <si>
    <t>Bram Tankink</t>
  </si>
  <si>
    <t>Tom Leezer</t>
  </si>
  <si>
    <t>Lars Boom</t>
  </si>
  <si>
    <t>Stef Clement</t>
  </si>
  <si>
    <t>Sep Vanmarcke</t>
  </si>
  <si>
    <t>Maarten Wijnants</t>
  </si>
  <si>
    <t>Paul Martens</t>
  </si>
  <si>
    <t>Lars Petter Nordhaug</t>
  </si>
  <si>
    <t>Maarten Tjallingii</t>
  </si>
  <si>
    <t>Leopold König</t>
  </si>
  <si>
    <t>Team Nett App-Endura</t>
  </si>
  <si>
    <t>Jan Barta</t>
  </si>
  <si>
    <t>Tiago Machado</t>
  </si>
  <si>
    <t>Paul Voss</t>
  </si>
  <si>
    <t>David de la Cruz</t>
  </si>
  <si>
    <t>Zakkari Dempster</t>
  </si>
  <si>
    <t>Bartosz Huzarski</t>
  </si>
  <si>
    <t>Andreas Schillinger</t>
  </si>
  <si>
    <t>Daniel Schorn</t>
  </si>
  <si>
    <t>Scott Thwaites</t>
  </si>
  <si>
    <t>Iker Camano</t>
  </si>
  <si>
    <t>Sam Bennett</t>
  </si>
  <si>
    <t>Vicenzo Nibali</t>
  </si>
  <si>
    <t>Astana</t>
  </si>
  <si>
    <t>Michele Scarponi</t>
  </si>
  <si>
    <t>Jakob Fuglsang</t>
  </si>
  <si>
    <t>Tanel Kangert</t>
  </si>
  <si>
    <t>Francesco Gavazzi</t>
  </si>
  <si>
    <t>Andriy Grivko</t>
  </si>
  <si>
    <t>Lieuwe Westra</t>
  </si>
  <si>
    <t>Maxim Inglinskiy</t>
  </si>
  <si>
    <t>Jacupo Guarnieri</t>
  </si>
  <si>
    <t>Alessandro Vanotti</t>
  </si>
  <si>
    <t>Dmitriy Muravyev</t>
  </si>
  <si>
    <t>Dmitri Gruzdev</t>
  </si>
  <si>
    <t>Andrew Talansky</t>
  </si>
  <si>
    <t>Tom-Jelte Slagter</t>
  </si>
  <si>
    <t>Janier Alexis Acevedo</t>
  </si>
  <si>
    <t>Nathan Brown</t>
  </si>
  <si>
    <t>André Fernando S. Cardoso</t>
  </si>
  <si>
    <t>Rohan Dennis</t>
  </si>
  <si>
    <t>Benjamin King</t>
  </si>
  <si>
    <t>Johan Vansummeren</t>
  </si>
  <si>
    <t>Fabian Wegmann</t>
  </si>
  <si>
    <t>Thomas Dekker</t>
  </si>
  <si>
    <t>Marcel Kittel</t>
  </si>
  <si>
    <t>Giant-Shimano</t>
  </si>
  <si>
    <t>John Degenkolb</t>
  </si>
  <si>
    <t>Koen de Kort</t>
  </si>
  <si>
    <t>Tom Dumoulin</t>
  </si>
  <si>
    <t>Tom Veelers</t>
  </si>
  <si>
    <t>Roy Curvers</t>
  </si>
  <si>
    <t>Cheng Ji</t>
  </si>
  <si>
    <t>Dries Devenyns</t>
  </si>
  <si>
    <t>Albert Timmer</t>
  </si>
  <si>
    <t>Simon Geschke</t>
  </si>
  <si>
    <t>Johannes Frölinger</t>
  </si>
  <si>
    <t>Warren Barguil</t>
  </si>
  <si>
    <t>Alejandro Valverde</t>
  </si>
  <si>
    <t>Movistar</t>
  </si>
  <si>
    <t>José Joaquin Rojas</t>
  </si>
  <si>
    <t>Sylwester Szmyd</t>
  </si>
  <si>
    <t>Giovanni Visconti</t>
  </si>
  <si>
    <t>Alex Dowsett</t>
  </si>
  <si>
    <t>Ion Izaguirre</t>
  </si>
  <si>
    <t>Eros Capecchi</t>
  </si>
  <si>
    <t>John Gadret</t>
  </si>
  <si>
    <t>José Ivan Guittierez</t>
  </si>
  <si>
    <t>Rubén Plaza</t>
  </si>
  <si>
    <t>Jésus Herrada</t>
  </si>
  <si>
    <t>Juan José Lobato</t>
  </si>
  <si>
    <t>Chris Froome</t>
  </si>
  <si>
    <t>Sky ProCycling</t>
  </si>
  <si>
    <t>Richie Porte</t>
  </si>
  <si>
    <t>Xabier Zandio Echaide</t>
  </si>
  <si>
    <t>Mikel Nieve</t>
  </si>
  <si>
    <t>Kanstantin Siutsou</t>
  </si>
  <si>
    <t>Ian Stannard</t>
  </si>
  <si>
    <t>Geraint Thomas</t>
  </si>
  <si>
    <t>Vasyl Kiriyienka</t>
  </si>
  <si>
    <t>Bradley Wiggens</t>
  </si>
  <si>
    <t>Joe Dombrowski</t>
  </si>
  <si>
    <t>Mathias Frank</t>
  </si>
  <si>
    <t>IAM Cycling</t>
  </si>
  <si>
    <t>Sylvain Chavanel</t>
  </si>
  <si>
    <t>Martin Elmiger</t>
  </si>
  <si>
    <t>Heinrich Haussler</t>
  </si>
  <si>
    <t>Reto Hollenstein</t>
  </si>
  <si>
    <t>Roger Kluge</t>
  </si>
  <si>
    <t>Jérome Pineau</t>
  </si>
  <si>
    <t>Sébastien Reichenbach</t>
  </si>
  <si>
    <t>Marcel Wyss</t>
  </si>
  <si>
    <t>Pirmin Lang</t>
  </si>
  <si>
    <t>Sébastien Hinault</t>
  </si>
  <si>
    <t>Thomas Lökvist</t>
  </si>
  <si>
    <t>Christophe Le Mevel</t>
  </si>
  <si>
    <t>Jerome Coppel</t>
  </si>
  <si>
    <t>Egoitz Garcia</t>
  </si>
  <si>
    <t>Daniel Navarro</t>
  </si>
  <si>
    <t>Rein Taaramae</t>
  </si>
  <si>
    <t>Nicolas Edet</t>
  </si>
  <si>
    <t>Yoann Bagot</t>
  </si>
  <si>
    <t>Rudy Molard</t>
  </si>
  <si>
    <t>Luis Angel Mate</t>
  </si>
  <si>
    <t>Adrien Petit</t>
  </si>
  <si>
    <t>Julien Simon</t>
  </si>
  <si>
    <t>Pierre Rolland</t>
  </si>
  <si>
    <t>Thomas Voeckler</t>
  </si>
  <si>
    <t>Yannick Martinez</t>
  </si>
  <si>
    <t>Brian Coquard</t>
  </si>
  <si>
    <t>Jimmy Engoulvant</t>
  </si>
  <si>
    <t>Yukiya Arashiro</t>
  </si>
  <si>
    <t>Romain Sicard</t>
  </si>
  <si>
    <t>Alexandre Pichot</t>
  </si>
  <si>
    <t>Davide Malacarne</t>
  </si>
  <si>
    <t>Cyril Gauthier</t>
  </si>
  <si>
    <t>Yohann Gene</t>
  </si>
  <si>
    <t>Thibaut Pinot</t>
  </si>
  <si>
    <t>FDJ</t>
  </si>
  <si>
    <t>William Bonnet</t>
  </si>
  <si>
    <t>Arthur Vichot</t>
  </si>
  <si>
    <t>Arnold Jeannesson</t>
  </si>
  <si>
    <t>Matthieu Ladagnous</t>
  </si>
  <si>
    <t>Mickael Delage</t>
  </si>
  <si>
    <t>Cédric Pineau</t>
  </si>
  <si>
    <t>Arnaud Démare</t>
  </si>
  <si>
    <t>Francis Mourey</t>
  </si>
  <si>
    <t>Anthony Roux</t>
  </si>
  <si>
    <t>Alexandre Geniez</t>
  </si>
  <si>
    <t>Laurent Mangel</t>
  </si>
  <si>
    <t>Brice Feillu</t>
  </si>
  <si>
    <t>Bretagne Séché Environment</t>
  </si>
  <si>
    <t>Jean-Marc Bideau</t>
  </si>
  <si>
    <t>Anthony Delaplace</t>
  </si>
  <si>
    <t>Armindo Fonseca</t>
  </si>
  <si>
    <t>Arnaud Gérard</t>
  </si>
  <si>
    <t>Eduardo Sepulveda</t>
  </si>
  <si>
    <t>Florian Vachon</t>
  </si>
  <si>
    <t>Clément Koretzky</t>
  </si>
  <si>
    <t>Erwann Corbel</t>
  </si>
  <si>
    <t>Christophe Laborie</t>
  </si>
  <si>
    <t>Benjamin Le Montagner</t>
  </si>
  <si>
    <t>-</t>
  </si>
  <si>
    <t>Jorine</t>
  </si>
  <si>
    <t>JM</t>
  </si>
  <si>
    <t>Majka</t>
  </si>
  <si>
    <t>René K.</t>
  </si>
  <si>
    <t>Arjen de B.</t>
  </si>
  <si>
    <t>Esther vd L.</t>
  </si>
  <si>
    <t>Robert S.</t>
  </si>
  <si>
    <t>Hans V.</t>
  </si>
  <si>
    <t>Louis B.</t>
  </si>
  <si>
    <t>Pascal vd B.</t>
  </si>
  <si>
    <t>Marcel M.</t>
  </si>
  <si>
    <t>Corjan H.</t>
  </si>
  <si>
    <t>René van der S.</t>
  </si>
  <si>
    <t>Arthur K.</t>
  </si>
  <si>
    <t>Pascal vd B</t>
  </si>
  <si>
    <t>Stinos</t>
  </si>
  <si>
    <t>Patricia U.</t>
  </si>
  <si>
    <t>Ronald van E.</t>
  </si>
  <si>
    <t>Annemarie de C.</t>
  </si>
  <si>
    <t>Koos B.</t>
  </si>
  <si>
    <t>Thomas H.</t>
  </si>
  <si>
    <t>Danny C.</t>
  </si>
  <si>
    <t>Marcel B.</t>
  </si>
  <si>
    <t>Léon van het H.</t>
  </si>
  <si>
    <t>Kay L.</t>
  </si>
  <si>
    <t>Yvonne J.</t>
  </si>
  <si>
    <t>Hans D.</t>
  </si>
  <si>
    <t>Robért S.</t>
  </si>
  <si>
    <t>Gert P.</t>
  </si>
  <si>
    <t>GEJ</t>
  </si>
  <si>
    <t>Papi Coquin (GEJ)</t>
  </si>
  <si>
    <t>Tinka</t>
  </si>
  <si>
    <t>jochem L.</t>
  </si>
  <si>
    <t>Christian van S.</t>
  </si>
  <si>
    <t>Caro_Lien</t>
  </si>
  <si>
    <t>Cindy van den B.</t>
  </si>
  <si>
    <t>Simon Yates</t>
  </si>
  <si>
    <t>Jornt B.</t>
  </si>
  <si>
    <t>Jos S.</t>
  </si>
  <si>
    <t>Jan L.</t>
  </si>
  <si>
    <t>Sylvia R.</t>
  </si>
  <si>
    <t>Flipper (WGD)</t>
  </si>
  <si>
    <t>Malrini</t>
  </si>
  <si>
    <t>Emiel V.</t>
  </si>
  <si>
    <t>Paul v. E.</t>
  </si>
  <si>
    <t>Glen S.</t>
  </si>
  <si>
    <t>Stoempmeister</t>
  </si>
  <si>
    <t>Daphne de V.</t>
  </si>
  <si>
    <t>Rene D.</t>
  </si>
  <si>
    <t>Frank F.</t>
  </si>
  <si>
    <t>Cindy</t>
  </si>
  <si>
    <t>Sky</t>
  </si>
  <si>
    <t>Saxo</t>
  </si>
  <si>
    <t>BMC</t>
  </si>
  <si>
    <t>Garmin</t>
  </si>
  <si>
    <t>Ramun Navardauskas</t>
  </si>
  <si>
    <t>Gerrit T. (introducee: 006)</t>
  </si>
  <si>
    <t>Ricardo B. (introducee: 009)</t>
  </si>
  <si>
    <t>Sanne W (introducee: 003)</t>
  </si>
  <si>
    <t>Astrid vd B. (introducee: 011)</t>
  </si>
  <si>
    <t>Shadow Biker (introducee: 019)</t>
  </si>
  <si>
    <t>Edwin van S. (introducee: 026)</t>
  </si>
  <si>
    <t>Edwin de G. (introducee: 030)</t>
  </si>
  <si>
    <t>Corrie D. (introducee: 032)</t>
  </si>
  <si>
    <t>Michiel G. (introducee: 008)</t>
  </si>
  <si>
    <t>La Piétonne (introducee: 036)</t>
  </si>
  <si>
    <t>Carola L. (introducee: 045)</t>
  </si>
  <si>
    <t>Alex R. (introducee: 047)</t>
  </si>
  <si>
    <t>Francine (introducee: 050)</t>
  </si>
  <si>
    <t>Erik (introducee: 042)</t>
  </si>
  <si>
    <t>bijgewerkt:</t>
  </si>
  <si>
    <t>Anoeska van S.</t>
  </si>
  <si>
    <t>Haimar Zubeldia Agirre</t>
  </si>
  <si>
    <t>Daniel Oss</t>
  </si>
  <si>
    <t>Romain Feillu</t>
  </si>
  <si>
    <t>Jens Keukeleire</t>
  </si>
  <si>
    <t>Cyril Lemoine</t>
  </si>
  <si>
    <t>Kevin Reza</t>
  </si>
  <si>
    <t>Matteo Montaguti</t>
  </si>
  <si>
    <t>Sergio Paulinho</t>
  </si>
  <si>
    <t>Jack Bauer</t>
  </si>
  <si>
    <t>Bernhard Eisel</t>
  </si>
  <si>
    <t>Michael Morkov</t>
  </si>
  <si>
    <t>Danny Pate</t>
  </si>
</sst>
</file>

<file path=xl/styles.xml><?xml version="1.0" encoding="utf-8"?>
<styleSheet xmlns="http://schemas.openxmlformats.org/spreadsheetml/2006/main">
  <numFmts count="3">
    <numFmt numFmtId="164" formatCode="000"/>
    <numFmt numFmtId="165" formatCode="00"/>
    <numFmt numFmtId="166" formatCode="0.0"/>
  </numFmts>
  <fonts count="22">
    <font>
      <sz val="11"/>
      <color theme="1"/>
      <name val="Calibri"/>
      <family val="2"/>
      <scheme val="minor"/>
    </font>
    <font>
      <sz val="10"/>
      <name val="Arial"/>
    </font>
    <font>
      <b/>
      <sz val="16"/>
      <name val="Arial"/>
    </font>
    <font>
      <b/>
      <sz val="10"/>
      <name val="Arial"/>
    </font>
    <font>
      <sz val="10"/>
      <name val="Arial"/>
      <family val="2"/>
    </font>
    <font>
      <sz val="10"/>
      <color indexed="8"/>
      <name val="Arial"/>
      <family val="2"/>
    </font>
    <font>
      <b/>
      <sz val="8"/>
      <name val="Arial"/>
      <family val="2"/>
    </font>
    <font>
      <sz val="10"/>
      <color indexed="23"/>
      <name val="Arial"/>
    </font>
    <font>
      <b/>
      <sz val="10"/>
      <name val="Arial"/>
      <family val="2"/>
    </font>
    <font>
      <sz val="12"/>
      <name val="Arial"/>
    </font>
    <font>
      <sz val="10"/>
      <color indexed="8"/>
      <name val="Arial"/>
    </font>
    <font>
      <b/>
      <sz val="10"/>
      <color indexed="8"/>
      <name val="Arial"/>
      <family val="2"/>
    </font>
    <font>
      <sz val="14"/>
      <color indexed="60"/>
      <name val="Arial"/>
      <family val="2"/>
    </font>
    <font>
      <b/>
      <sz val="16"/>
      <color indexed="8"/>
      <name val="Calibri"/>
      <family val="2"/>
    </font>
    <font>
      <b/>
      <sz val="11"/>
      <color indexed="8"/>
      <name val="Calibri"/>
      <family val="2"/>
    </font>
    <font>
      <sz val="10"/>
      <color indexed="22"/>
      <name val="Arial"/>
    </font>
    <font>
      <i/>
      <sz val="10"/>
      <name val="Arial"/>
      <family val="2"/>
    </font>
    <font>
      <b/>
      <sz val="18"/>
      <color indexed="8"/>
      <name val="Calibri"/>
      <family val="2"/>
    </font>
    <font>
      <sz val="8"/>
      <name val="Calibri"/>
      <family val="2"/>
    </font>
    <font>
      <sz val="10"/>
      <color indexed="8"/>
      <name val="Arial"/>
      <family val="2"/>
    </font>
    <font>
      <sz val="10"/>
      <color indexed="8"/>
      <name val="Symbol"/>
      <family val="1"/>
      <charset val="2"/>
    </font>
    <font>
      <sz val="7"/>
      <color indexed="8"/>
      <name val="Times New Roman"/>
      <family val="1"/>
    </font>
  </fonts>
  <fills count="26">
    <fill>
      <patternFill patternType="none"/>
    </fill>
    <fill>
      <patternFill patternType="gray125"/>
    </fill>
    <fill>
      <patternFill patternType="solid">
        <fgColor indexed="55"/>
        <bgColor indexed="64"/>
      </patternFill>
    </fill>
    <fill>
      <patternFill patternType="solid">
        <fgColor indexed="23"/>
        <bgColor indexed="64"/>
      </patternFill>
    </fill>
    <fill>
      <patternFill patternType="solid">
        <fgColor indexed="40"/>
        <bgColor indexed="64"/>
      </patternFill>
    </fill>
    <fill>
      <patternFill patternType="solid">
        <fgColor indexed="43"/>
        <bgColor indexed="64"/>
      </patternFill>
    </fill>
    <fill>
      <patternFill patternType="solid">
        <fgColor indexed="29"/>
        <bgColor indexed="64"/>
      </patternFill>
    </fill>
    <fill>
      <patternFill patternType="solid">
        <fgColor indexed="53"/>
        <bgColor indexed="64"/>
      </patternFill>
    </fill>
    <fill>
      <patternFill patternType="solid">
        <fgColor indexed="15"/>
        <bgColor indexed="9"/>
      </patternFill>
    </fill>
    <fill>
      <patternFill patternType="solid">
        <fgColor indexed="15"/>
        <bgColor indexed="64"/>
      </patternFill>
    </fill>
    <fill>
      <patternFill patternType="solid">
        <fgColor indexed="13"/>
        <bgColor indexed="64"/>
      </patternFill>
    </fill>
    <fill>
      <patternFill patternType="solid">
        <fgColor indexed="13"/>
        <bgColor indexed="9"/>
      </patternFill>
    </fill>
    <fill>
      <patternFill patternType="solid">
        <fgColor indexed="36"/>
        <bgColor indexed="64"/>
      </patternFill>
    </fill>
    <fill>
      <patternFill patternType="solid">
        <fgColor indexed="51"/>
        <bgColor indexed="64"/>
      </patternFill>
    </fill>
    <fill>
      <patternFill patternType="solid">
        <fgColor indexed="17"/>
        <bgColor indexed="64"/>
      </patternFill>
    </fill>
    <fill>
      <patternFill patternType="solid">
        <fgColor indexed="36"/>
        <bgColor indexed="9"/>
      </patternFill>
    </fill>
    <fill>
      <patternFill patternType="solid">
        <fgColor indexed="49"/>
        <bgColor indexed="64"/>
      </patternFill>
    </fill>
    <fill>
      <patternFill patternType="solid">
        <fgColor indexed="22"/>
        <bgColor indexed="64"/>
      </patternFill>
    </fill>
    <fill>
      <patternFill patternType="solid">
        <fgColor indexed="22"/>
        <bgColor indexed="9"/>
      </patternFill>
    </fill>
    <fill>
      <patternFill patternType="solid">
        <fgColor indexed="46"/>
        <bgColor indexed="64"/>
      </patternFill>
    </fill>
    <fill>
      <patternFill patternType="solid">
        <fgColor indexed="46"/>
        <bgColor indexed="9"/>
      </patternFill>
    </fill>
    <fill>
      <patternFill patternType="solid">
        <fgColor indexed="42"/>
        <bgColor indexed="64"/>
      </patternFill>
    </fill>
    <fill>
      <patternFill patternType="solid">
        <fgColor indexed="41"/>
        <bgColor indexed="64"/>
      </patternFill>
    </fill>
    <fill>
      <patternFill patternType="solid">
        <fgColor indexed="47"/>
        <bgColor indexed="64"/>
      </patternFill>
    </fill>
    <fill>
      <patternFill patternType="solid">
        <fgColor indexed="9"/>
        <bgColor indexed="64"/>
      </patternFill>
    </fill>
    <fill>
      <patternFill patternType="solid">
        <fgColor indexed="11"/>
        <bgColor indexed="64"/>
      </patternFill>
    </fill>
  </fills>
  <borders count="75">
    <border>
      <left/>
      <right/>
      <top/>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diagonal/>
    </border>
    <border>
      <left/>
      <right style="thick">
        <color indexed="64"/>
      </right>
      <top style="thick">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9"/>
      </left>
      <right style="thin">
        <color indexed="9"/>
      </right>
      <top style="thin">
        <color indexed="9"/>
      </top>
      <bottom style="thin">
        <color indexed="9"/>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8"/>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bottom/>
      <diagonal/>
    </border>
  </borders>
  <cellStyleXfs count="7">
    <xf numFmtId="0" fontId="0" fillId="0" borderId="0"/>
    <xf numFmtId="0" fontId="9" fillId="0" borderId="0"/>
    <xf numFmtId="0" fontId="1" fillId="0" borderId="0"/>
    <xf numFmtId="0" fontId="1" fillId="0" borderId="0"/>
    <xf numFmtId="0" fontId="4" fillId="0" borderId="0"/>
    <xf numFmtId="0" fontId="1" fillId="0" borderId="0"/>
    <xf numFmtId="0" fontId="1" fillId="0" borderId="0"/>
  </cellStyleXfs>
  <cellXfs count="422">
    <xf numFmtId="0" fontId="0" fillId="0" borderId="0" xfId="0"/>
    <xf numFmtId="0" fontId="1" fillId="0" borderId="0" xfId="3" applyProtection="1">
      <protection hidden="1"/>
    </xf>
    <xf numFmtId="0" fontId="1" fillId="2" borderId="0" xfId="3" applyFill="1" applyProtection="1">
      <protection hidden="1"/>
    </xf>
    <xf numFmtId="0" fontId="1" fillId="0" borderId="0" xfId="3" applyAlignment="1" applyProtection="1">
      <alignment horizontal="center"/>
    </xf>
    <xf numFmtId="0" fontId="1" fillId="0" borderId="0" xfId="3" applyProtection="1"/>
    <xf numFmtId="0" fontId="1" fillId="0" borderId="0" xfId="3"/>
    <xf numFmtId="0" fontId="1" fillId="0" borderId="0" xfId="3" applyFont="1" applyAlignment="1" applyProtection="1">
      <alignment horizontal="center"/>
    </xf>
    <xf numFmtId="0" fontId="1" fillId="0" borderId="0" xfId="3" applyFont="1" applyFill="1" applyProtection="1"/>
    <xf numFmtId="0" fontId="1" fillId="0" borderId="1" xfId="2" applyFont="1" applyFill="1" applyBorder="1" applyAlignment="1" applyProtection="1">
      <alignment horizontal="center" vertical="center"/>
    </xf>
    <xf numFmtId="0" fontId="7" fillId="0" borderId="0" xfId="3" applyFont="1" applyBorder="1" applyAlignment="1" applyProtection="1">
      <alignment horizontal="center"/>
    </xf>
    <xf numFmtId="0" fontId="7" fillId="0" borderId="2" xfId="3" applyFont="1" applyBorder="1" applyAlignment="1" applyProtection="1">
      <alignment horizontal="center"/>
    </xf>
    <xf numFmtId="0" fontId="1" fillId="3" borderId="0" xfId="3" applyFont="1" applyFill="1" applyAlignment="1" applyProtection="1">
      <alignment horizontal="center"/>
    </xf>
    <xf numFmtId="0" fontId="1" fillId="0" borderId="0" xfId="3" applyAlignment="1">
      <alignment horizontal="center"/>
    </xf>
    <xf numFmtId="0" fontId="1" fillId="3" borderId="0" xfId="3" applyFill="1" applyAlignment="1">
      <alignment horizontal="center"/>
    </xf>
    <xf numFmtId="0" fontId="1" fillId="3" borderId="0" xfId="3" applyFill="1"/>
    <xf numFmtId="0" fontId="8" fillId="3" borderId="0" xfId="3" applyFont="1" applyFill="1"/>
    <xf numFmtId="0" fontId="1" fillId="0" borderId="0" xfId="3" applyFill="1"/>
    <xf numFmtId="0" fontId="1" fillId="4" borderId="3" xfId="3" applyFill="1" applyBorder="1" applyAlignment="1">
      <alignment horizontal="center"/>
    </xf>
    <xf numFmtId="0" fontId="1" fillId="4" borderId="4" xfId="3" applyFill="1" applyBorder="1" applyAlignment="1">
      <alignment horizontal="center"/>
    </xf>
    <xf numFmtId="0" fontId="1" fillId="4" borderId="5" xfId="3" applyFill="1" applyBorder="1" applyAlignment="1">
      <alignment horizontal="center"/>
    </xf>
    <xf numFmtId="0" fontId="10" fillId="4" borderId="6" xfId="3" applyFont="1" applyFill="1" applyBorder="1" applyAlignment="1">
      <alignment horizontal="center" vertical="top" wrapText="1"/>
    </xf>
    <xf numFmtId="0" fontId="1" fillId="4" borderId="4" xfId="3" applyFill="1" applyBorder="1"/>
    <xf numFmtId="0" fontId="8" fillId="4" borderId="4" xfId="3" applyFont="1" applyFill="1" applyBorder="1"/>
    <xf numFmtId="0" fontId="1" fillId="0" borderId="0" xfId="3" applyFont="1" applyFill="1" applyBorder="1"/>
    <xf numFmtId="0" fontId="1" fillId="5" borderId="7" xfId="3" applyFont="1" applyFill="1" applyBorder="1" applyAlignment="1">
      <alignment horizontal="center"/>
    </xf>
    <xf numFmtId="0" fontId="1" fillId="5" borderId="8" xfId="3" applyFont="1" applyFill="1" applyBorder="1" applyAlignment="1">
      <alignment horizontal="center"/>
    </xf>
    <xf numFmtId="0" fontId="1" fillId="5" borderId="9" xfId="3" applyFont="1" applyFill="1" applyBorder="1" applyAlignment="1">
      <alignment horizontal="center"/>
    </xf>
    <xf numFmtId="0" fontId="5" fillId="6" borderId="10" xfId="3" applyFont="1" applyFill="1" applyBorder="1" applyAlignment="1">
      <alignment horizontal="center"/>
    </xf>
    <xf numFmtId="0" fontId="1" fillId="4" borderId="11" xfId="3" applyFill="1" applyBorder="1" applyAlignment="1">
      <alignment horizontal="center"/>
    </xf>
    <xf numFmtId="0" fontId="1" fillId="5" borderId="12" xfId="3" applyFont="1" applyFill="1" applyBorder="1" applyAlignment="1">
      <alignment horizontal="center"/>
    </xf>
    <xf numFmtId="0" fontId="1" fillId="5" borderId="13" xfId="3" applyFont="1" applyFill="1" applyBorder="1" applyAlignment="1">
      <alignment horizontal="center"/>
    </xf>
    <xf numFmtId="0" fontId="1" fillId="5" borderId="14" xfId="3" applyFont="1" applyFill="1" applyBorder="1" applyAlignment="1">
      <alignment horizontal="center"/>
    </xf>
    <xf numFmtId="0" fontId="1" fillId="5" borderId="15" xfId="3" applyFont="1" applyFill="1" applyBorder="1" applyAlignment="1">
      <alignment horizontal="center"/>
    </xf>
    <xf numFmtId="0" fontId="1" fillId="5" borderId="16" xfId="3" applyFont="1" applyFill="1" applyBorder="1" applyAlignment="1">
      <alignment horizontal="center"/>
    </xf>
    <xf numFmtId="0" fontId="1" fillId="5" borderId="17" xfId="3" applyFont="1" applyFill="1" applyBorder="1" applyAlignment="1">
      <alignment horizontal="center"/>
    </xf>
    <xf numFmtId="0" fontId="1" fillId="5" borderId="18" xfId="3" applyFont="1" applyFill="1" applyBorder="1" applyAlignment="1">
      <alignment horizontal="center"/>
    </xf>
    <xf numFmtId="0" fontId="1" fillId="4" borderId="19" xfId="3" applyFont="1" applyFill="1" applyBorder="1" applyAlignment="1">
      <alignment horizontal="center"/>
    </xf>
    <xf numFmtId="0" fontId="1" fillId="4" borderId="20" xfId="3" applyFont="1" applyFill="1" applyBorder="1" applyAlignment="1">
      <alignment horizontal="center"/>
    </xf>
    <xf numFmtId="0" fontId="1" fillId="4" borderId="21" xfId="3" applyFont="1" applyFill="1" applyBorder="1" applyAlignment="1">
      <alignment horizontal="center"/>
    </xf>
    <xf numFmtId="0" fontId="1" fillId="4" borderId="12" xfId="3" applyFont="1" applyFill="1" applyBorder="1" applyAlignment="1">
      <alignment horizontal="center"/>
    </xf>
    <xf numFmtId="0" fontId="1" fillId="4" borderId="13" xfId="3" applyFont="1" applyFill="1" applyBorder="1" applyAlignment="1">
      <alignment horizontal="center"/>
    </xf>
    <xf numFmtId="0" fontId="1" fillId="4" borderId="14" xfId="3" applyFont="1" applyFill="1" applyBorder="1" applyAlignment="1">
      <alignment horizontal="center"/>
    </xf>
    <xf numFmtId="0" fontId="1" fillId="4" borderId="22" xfId="3" applyFont="1" applyFill="1" applyBorder="1" applyAlignment="1">
      <alignment horizontal="center"/>
    </xf>
    <xf numFmtId="0" fontId="1" fillId="4" borderId="23" xfId="3" applyFont="1" applyFill="1" applyBorder="1" applyAlignment="1">
      <alignment horizontal="center"/>
    </xf>
    <xf numFmtId="0" fontId="1" fillId="4" borderId="24" xfId="3" applyFont="1" applyFill="1" applyBorder="1" applyAlignment="1">
      <alignment horizontal="center"/>
    </xf>
    <xf numFmtId="0" fontId="1" fillId="4" borderId="19" xfId="3" applyFill="1" applyBorder="1" applyAlignment="1">
      <alignment horizontal="center"/>
    </xf>
    <xf numFmtId="0" fontId="1" fillId="4" borderId="20" xfId="3" applyFill="1" applyBorder="1" applyAlignment="1">
      <alignment horizontal="center"/>
    </xf>
    <xf numFmtId="0" fontId="1" fillId="4" borderId="21" xfId="3" applyFill="1" applyBorder="1" applyAlignment="1">
      <alignment horizontal="center"/>
    </xf>
    <xf numFmtId="0" fontId="1" fillId="4" borderId="12" xfId="3" applyFill="1" applyBorder="1" applyAlignment="1">
      <alignment horizontal="center"/>
    </xf>
    <xf numFmtId="0" fontId="1" fillId="4" borderId="13" xfId="3" applyFill="1" applyBorder="1" applyAlignment="1">
      <alignment horizontal="center"/>
    </xf>
    <xf numFmtId="0" fontId="1" fillId="4" borderId="14" xfId="3" applyFill="1" applyBorder="1" applyAlignment="1">
      <alignment horizontal="center"/>
    </xf>
    <xf numFmtId="0" fontId="1" fillId="4" borderId="22" xfId="3" applyFill="1" applyBorder="1" applyAlignment="1">
      <alignment horizontal="center"/>
    </xf>
    <xf numFmtId="0" fontId="1" fillId="4" borderId="23" xfId="3" applyFill="1" applyBorder="1" applyAlignment="1">
      <alignment horizontal="center"/>
    </xf>
    <xf numFmtId="0" fontId="1" fillId="4" borderId="24" xfId="3" applyFill="1" applyBorder="1" applyAlignment="1">
      <alignment horizontal="center"/>
    </xf>
    <xf numFmtId="0" fontId="1" fillId="5" borderId="7" xfId="3" applyFill="1" applyBorder="1" applyAlignment="1">
      <alignment horizontal="center"/>
    </xf>
    <xf numFmtId="0" fontId="1" fillId="5" borderId="8" xfId="3" applyFill="1" applyBorder="1" applyAlignment="1">
      <alignment horizontal="center"/>
    </xf>
    <xf numFmtId="0" fontId="1" fillId="5" borderId="9" xfId="3" applyFill="1" applyBorder="1" applyAlignment="1">
      <alignment horizontal="center"/>
    </xf>
    <xf numFmtId="0" fontId="1" fillId="5" borderId="12" xfId="3" applyFill="1" applyBorder="1" applyAlignment="1">
      <alignment horizontal="center"/>
    </xf>
    <xf numFmtId="0" fontId="1" fillId="5" borderId="13" xfId="3" applyFill="1" applyBorder="1" applyAlignment="1">
      <alignment horizontal="center"/>
    </xf>
    <xf numFmtId="0" fontId="1" fillId="5" borderId="14" xfId="3" applyFill="1" applyBorder="1" applyAlignment="1">
      <alignment horizontal="center"/>
    </xf>
    <xf numFmtId="0" fontId="1" fillId="5" borderId="16" xfId="3" applyFill="1" applyBorder="1" applyAlignment="1">
      <alignment horizontal="center"/>
    </xf>
    <xf numFmtId="0" fontId="1" fillId="5" borderId="17" xfId="3" applyFill="1" applyBorder="1" applyAlignment="1">
      <alignment horizontal="center"/>
    </xf>
    <xf numFmtId="0" fontId="1" fillId="5" borderId="18" xfId="3" applyFill="1" applyBorder="1" applyAlignment="1">
      <alignment horizontal="center"/>
    </xf>
    <xf numFmtId="0" fontId="1" fillId="4" borderId="7" xfId="3" applyFill="1" applyBorder="1" applyAlignment="1">
      <alignment horizontal="center"/>
    </xf>
    <xf numFmtId="0" fontId="1" fillId="4" borderId="8" xfId="3" applyFill="1" applyBorder="1" applyAlignment="1">
      <alignment horizontal="center"/>
    </xf>
    <xf numFmtId="0" fontId="1" fillId="4" borderId="9" xfId="3" applyFill="1" applyBorder="1" applyAlignment="1">
      <alignment horizontal="center"/>
    </xf>
    <xf numFmtId="0" fontId="1" fillId="4" borderId="16" xfId="3" applyFill="1" applyBorder="1" applyAlignment="1">
      <alignment horizontal="center"/>
    </xf>
    <xf numFmtId="0" fontId="1" fillId="4" borderId="17" xfId="3" applyFill="1" applyBorder="1" applyAlignment="1">
      <alignment horizontal="center"/>
    </xf>
    <xf numFmtId="0" fontId="1" fillId="4" borderId="18" xfId="3" applyFill="1" applyBorder="1" applyAlignment="1">
      <alignment horizontal="center"/>
    </xf>
    <xf numFmtId="0" fontId="1" fillId="7" borderId="25" xfId="3" applyFill="1" applyBorder="1" applyAlignment="1">
      <alignment horizontal="center"/>
    </xf>
    <xf numFmtId="0" fontId="1" fillId="7" borderId="26" xfId="3" applyFill="1" applyBorder="1" applyAlignment="1">
      <alignment horizontal="center"/>
    </xf>
    <xf numFmtId="0" fontId="8" fillId="7" borderId="27" xfId="3" applyFont="1" applyFill="1" applyBorder="1"/>
    <xf numFmtId="0" fontId="1" fillId="7" borderId="28" xfId="3" applyFill="1" applyBorder="1" applyAlignment="1">
      <alignment horizontal="center"/>
    </xf>
    <xf numFmtId="0" fontId="1" fillId="7" borderId="29" xfId="3" applyFill="1" applyBorder="1"/>
    <xf numFmtId="0" fontId="8" fillId="7" borderId="30" xfId="3" applyFont="1" applyFill="1" applyBorder="1"/>
    <xf numFmtId="0" fontId="8" fillId="7" borderId="31" xfId="3" applyFont="1" applyFill="1" applyBorder="1" applyAlignment="1">
      <alignment horizontal="center"/>
    </xf>
    <xf numFmtId="164" fontId="0" fillId="0" borderId="13" xfId="0" applyNumberFormat="1" applyBorder="1"/>
    <xf numFmtId="0" fontId="0" fillId="0" borderId="13" xfId="0" applyBorder="1"/>
    <xf numFmtId="0" fontId="1" fillId="3" borderId="0" xfId="3" applyFill="1" applyAlignment="1" applyProtection="1">
      <alignment horizontal="center"/>
    </xf>
    <xf numFmtId="0" fontId="1" fillId="3" borderId="0" xfId="3" applyFill="1" applyProtection="1">
      <protection hidden="1"/>
    </xf>
    <xf numFmtId="0" fontId="1" fillId="0" borderId="32" xfId="2" applyFont="1" applyFill="1" applyBorder="1" applyAlignment="1" applyProtection="1">
      <alignment horizontal="center"/>
    </xf>
    <xf numFmtId="0" fontId="1" fillId="8" borderId="1" xfId="2" applyFont="1" applyFill="1" applyBorder="1" applyAlignment="1" applyProtection="1">
      <alignment horizontal="left"/>
    </xf>
    <xf numFmtId="0" fontId="1" fillId="9" borderId="1" xfId="2" applyFont="1" applyFill="1" applyBorder="1" applyAlignment="1" applyProtection="1">
      <alignment horizontal="left"/>
    </xf>
    <xf numFmtId="0" fontId="1" fillId="10" borderId="33" xfId="3" applyFill="1" applyBorder="1" applyAlignment="1">
      <alignment horizontal="left"/>
    </xf>
    <xf numFmtId="0" fontId="1" fillId="10" borderId="32" xfId="3" applyFill="1" applyBorder="1" applyAlignment="1">
      <alignment horizontal="left"/>
    </xf>
    <xf numFmtId="0" fontId="1" fillId="11" borderId="34" xfId="2" applyFont="1" applyFill="1" applyBorder="1" applyAlignment="1" applyProtection="1">
      <alignment horizontal="left"/>
    </xf>
    <xf numFmtId="0" fontId="1" fillId="10" borderId="33" xfId="3" applyFill="1" applyBorder="1" applyAlignment="1" applyProtection="1">
      <alignment horizontal="left"/>
    </xf>
    <xf numFmtId="0" fontId="1" fillId="10" borderId="32" xfId="3" applyFill="1" applyBorder="1" applyAlignment="1" applyProtection="1">
      <alignment horizontal="left"/>
    </xf>
    <xf numFmtId="0" fontId="1" fillId="11" borderId="1" xfId="2" applyFont="1" applyFill="1" applyBorder="1" applyAlignment="1" applyProtection="1">
      <alignment horizontal="center"/>
    </xf>
    <xf numFmtId="0" fontId="4" fillId="11" borderId="1" xfId="2" applyFont="1" applyFill="1" applyBorder="1" applyAlignment="1" applyProtection="1">
      <alignment horizontal="center"/>
    </xf>
    <xf numFmtId="0" fontId="1" fillId="10" borderId="35" xfId="3" applyFill="1" applyBorder="1" applyAlignment="1">
      <alignment horizontal="left"/>
    </xf>
    <xf numFmtId="0" fontId="1" fillId="10" borderId="36" xfId="3" applyFill="1" applyBorder="1" applyAlignment="1">
      <alignment horizontal="left"/>
    </xf>
    <xf numFmtId="0" fontId="1" fillId="11" borderId="1" xfId="2" applyFont="1" applyFill="1" applyBorder="1" applyAlignment="1" applyProtection="1">
      <alignment horizontal="left"/>
    </xf>
    <xf numFmtId="164" fontId="1" fillId="12" borderId="1" xfId="3" applyNumberFormat="1" applyFont="1" applyFill="1" applyBorder="1" applyAlignment="1" applyProtection="1">
      <alignment horizontal="left"/>
    </xf>
    <xf numFmtId="0" fontId="1" fillId="4" borderId="37" xfId="3" applyFill="1" applyBorder="1" applyAlignment="1">
      <alignment horizontal="center"/>
    </xf>
    <xf numFmtId="0" fontId="1" fillId="4" borderId="2" xfId="3" applyFill="1" applyBorder="1" applyAlignment="1">
      <alignment horizontal="center"/>
    </xf>
    <xf numFmtId="0" fontId="1" fillId="4" borderId="38" xfId="3" applyFill="1" applyBorder="1" applyAlignment="1">
      <alignment horizontal="center"/>
    </xf>
    <xf numFmtId="0" fontId="1" fillId="5" borderId="37" xfId="3" applyFill="1" applyBorder="1" applyAlignment="1">
      <alignment horizontal="center"/>
    </xf>
    <xf numFmtId="0" fontId="1" fillId="5" borderId="2" xfId="3" applyFill="1" applyBorder="1" applyAlignment="1">
      <alignment horizontal="center"/>
    </xf>
    <xf numFmtId="0" fontId="1" fillId="5" borderId="38" xfId="3" applyFill="1" applyBorder="1" applyAlignment="1">
      <alignment horizontal="center"/>
    </xf>
    <xf numFmtId="0" fontId="1" fillId="4" borderId="39" xfId="3" applyFill="1" applyBorder="1" applyAlignment="1">
      <alignment horizontal="center"/>
    </xf>
    <xf numFmtId="0" fontId="1" fillId="4" borderId="40" xfId="3" applyFill="1" applyBorder="1" applyAlignment="1">
      <alignment horizontal="center"/>
    </xf>
    <xf numFmtId="0" fontId="1" fillId="5" borderId="37" xfId="3" applyFont="1" applyFill="1" applyBorder="1" applyAlignment="1">
      <alignment horizontal="center"/>
    </xf>
    <xf numFmtId="0" fontId="1" fillId="5" borderId="2" xfId="3" applyFont="1" applyFill="1" applyBorder="1" applyAlignment="1">
      <alignment horizontal="center"/>
    </xf>
    <xf numFmtId="0" fontId="1" fillId="5" borderId="38" xfId="3" applyFont="1" applyFill="1" applyBorder="1" applyAlignment="1">
      <alignment horizontal="center"/>
    </xf>
    <xf numFmtId="0" fontId="1" fillId="4" borderId="39" xfId="3" applyFont="1" applyFill="1" applyBorder="1" applyAlignment="1">
      <alignment horizontal="center"/>
    </xf>
    <xf numFmtId="0" fontId="1" fillId="4" borderId="2" xfId="3" applyFont="1" applyFill="1" applyBorder="1" applyAlignment="1">
      <alignment horizontal="center"/>
    </xf>
    <xf numFmtId="0" fontId="1" fillId="4" borderId="40" xfId="3" applyFont="1" applyFill="1" applyBorder="1" applyAlignment="1">
      <alignment horizontal="center"/>
    </xf>
    <xf numFmtId="0" fontId="1" fillId="4" borderId="41" xfId="3" applyFill="1" applyBorder="1" applyAlignment="1">
      <alignment horizontal="center"/>
    </xf>
    <xf numFmtId="0" fontId="4" fillId="7" borderId="42" xfId="3" applyFont="1" applyFill="1" applyBorder="1" applyAlignment="1">
      <alignment horizontal="center"/>
    </xf>
    <xf numFmtId="0" fontId="4" fillId="7" borderId="43" xfId="3" applyFont="1" applyFill="1" applyBorder="1" applyAlignment="1">
      <alignment horizontal="center"/>
    </xf>
    <xf numFmtId="0" fontId="0" fillId="13" borderId="13" xfId="0" applyFill="1" applyBorder="1"/>
    <xf numFmtId="164" fontId="0" fillId="14" borderId="13" xfId="0" applyNumberFormat="1" applyFill="1" applyBorder="1"/>
    <xf numFmtId="0" fontId="0" fillId="14" borderId="13" xfId="0" applyFill="1" applyBorder="1"/>
    <xf numFmtId="0" fontId="0" fillId="5" borderId="13" xfId="0" applyFill="1" applyBorder="1"/>
    <xf numFmtId="0" fontId="1" fillId="4" borderId="27" xfId="3" applyFill="1" applyBorder="1" applyAlignment="1">
      <alignment horizontal="center"/>
    </xf>
    <xf numFmtId="0" fontId="5" fillId="6" borderId="44" xfId="3" applyFont="1" applyFill="1" applyBorder="1" applyAlignment="1">
      <alignment horizontal="center"/>
    </xf>
    <xf numFmtId="164" fontId="1" fillId="10" borderId="1" xfId="3" applyNumberFormat="1" applyFont="1" applyFill="1" applyBorder="1" applyAlignment="1" applyProtection="1">
      <alignment horizontal="left"/>
      <protection locked="0"/>
    </xf>
    <xf numFmtId="0" fontId="4" fillId="10" borderId="0" xfId="3" applyFont="1" applyFill="1" applyBorder="1" applyProtection="1"/>
    <xf numFmtId="0" fontId="5" fillId="0" borderId="0" xfId="3" applyFont="1" applyFill="1" applyBorder="1" applyAlignment="1" applyProtection="1">
      <alignment horizontal="left" vertical="top" wrapText="1"/>
    </xf>
    <xf numFmtId="49" fontId="4" fillId="15" borderId="1" xfId="2" applyNumberFormat="1" applyFont="1" applyFill="1" applyBorder="1" applyAlignment="1" applyProtection="1">
      <alignment horizontal="left"/>
    </xf>
    <xf numFmtId="0" fontId="4" fillId="11" borderId="1" xfId="2" applyFont="1" applyFill="1" applyBorder="1" applyAlignment="1" applyProtection="1">
      <alignment horizontal="center"/>
      <protection locked="0"/>
    </xf>
    <xf numFmtId="49" fontId="4" fillId="11" borderId="34" xfId="2" applyNumberFormat="1" applyFont="1" applyFill="1" applyBorder="1" applyAlignment="1" applyProtection="1">
      <alignment horizontal="left"/>
      <protection locked="0"/>
    </xf>
    <xf numFmtId="0" fontId="0" fillId="0" borderId="0" xfId="0" applyBorder="1"/>
    <xf numFmtId="0" fontId="0" fillId="0" borderId="0" xfId="0" applyAlignment="1">
      <alignment horizontal="center"/>
    </xf>
    <xf numFmtId="0" fontId="0" fillId="0" borderId="0" xfId="0" applyAlignment="1">
      <alignment horizontal="left"/>
    </xf>
    <xf numFmtId="0" fontId="4" fillId="4" borderId="4" xfId="3" applyFont="1" applyFill="1" applyBorder="1"/>
    <xf numFmtId="0" fontId="1" fillId="4" borderId="18" xfId="3" applyFont="1" applyFill="1" applyBorder="1" applyAlignment="1">
      <alignment horizontal="center"/>
    </xf>
    <xf numFmtId="0" fontId="1" fillId="4" borderId="17" xfId="3" applyFont="1" applyFill="1" applyBorder="1" applyAlignment="1">
      <alignment horizontal="center"/>
    </xf>
    <xf numFmtId="0" fontId="1" fillId="4" borderId="37" xfId="3" applyFont="1" applyFill="1" applyBorder="1" applyAlignment="1">
      <alignment horizontal="center"/>
    </xf>
    <xf numFmtId="0" fontId="1" fillId="4" borderId="16" xfId="3" applyFont="1" applyFill="1" applyBorder="1" applyAlignment="1">
      <alignment horizontal="center"/>
    </xf>
    <xf numFmtId="0" fontId="1" fillId="4" borderId="9" xfId="3" applyFont="1" applyFill="1" applyBorder="1" applyAlignment="1">
      <alignment horizontal="center"/>
    </xf>
    <xf numFmtId="0" fontId="1" fillId="4" borderId="8" xfId="3" applyFont="1" applyFill="1" applyBorder="1" applyAlignment="1">
      <alignment horizontal="center"/>
    </xf>
    <xf numFmtId="0" fontId="1" fillId="4" borderId="38" xfId="3" applyFont="1" applyFill="1" applyBorder="1" applyAlignment="1">
      <alignment horizontal="center"/>
    </xf>
    <xf numFmtId="0" fontId="1" fillId="4" borderId="7" xfId="3" applyFont="1" applyFill="1" applyBorder="1" applyAlignment="1">
      <alignment horizontal="center"/>
    </xf>
    <xf numFmtId="0" fontId="1" fillId="5" borderId="11" xfId="3" applyFill="1" applyBorder="1" applyAlignment="1">
      <alignment horizontal="center"/>
    </xf>
    <xf numFmtId="0" fontId="0" fillId="16" borderId="13" xfId="0" applyFill="1" applyBorder="1"/>
    <xf numFmtId="0" fontId="1" fillId="7" borderId="6" xfId="3" applyFill="1" applyBorder="1"/>
    <xf numFmtId="0" fontId="11" fillId="4" borderId="15" xfId="3" applyFont="1" applyFill="1" applyBorder="1" applyAlignment="1" applyProtection="1">
      <alignment horizontal="left" vertical="top" wrapText="1"/>
      <protection locked="0"/>
    </xf>
    <xf numFmtId="0" fontId="8" fillId="4" borderId="11" xfId="3" applyFont="1" applyFill="1" applyBorder="1" applyAlignment="1" applyProtection="1">
      <alignment horizontal="left"/>
      <protection locked="0"/>
    </xf>
    <xf numFmtId="0" fontId="8" fillId="5" borderId="45" xfId="3" applyFont="1" applyFill="1" applyBorder="1" applyAlignment="1" applyProtection="1">
      <protection locked="0"/>
    </xf>
    <xf numFmtId="0" fontId="8" fillId="5" borderId="15" xfId="3" applyFont="1" applyFill="1" applyBorder="1" applyProtection="1">
      <protection locked="0"/>
    </xf>
    <xf numFmtId="0" fontId="8" fillId="5" borderId="46" xfId="3" applyFont="1" applyFill="1" applyBorder="1" applyProtection="1">
      <protection locked="0"/>
    </xf>
    <xf numFmtId="0" fontId="8" fillId="4" borderId="17" xfId="3" applyFont="1" applyFill="1" applyBorder="1" applyAlignment="1" applyProtection="1">
      <protection locked="0"/>
    </xf>
    <xf numFmtId="0" fontId="11" fillId="4" borderId="15" xfId="3" applyFont="1" applyFill="1" applyBorder="1" applyAlignment="1" applyProtection="1">
      <alignment horizontal="left"/>
      <protection locked="0"/>
    </xf>
    <xf numFmtId="0" fontId="11" fillId="4" borderId="46" xfId="3" applyFont="1" applyFill="1" applyBorder="1" applyAlignment="1" applyProtection="1">
      <alignment horizontal="left"/>
      <protection locked="0"/>
    </xf>
    <xf numFmtId="0" fontId="8" fillId="5" borderId="45" xfId="3" applyFont="1" applyFill="1" applyBorder="1" applyAlignment="1" applyProtection="1">
      <alignment horizontal="left"/>
      <protection locked="0"/>
    </xf>
    <xf numFmtId="0" fontId="8" fillId="5" borderId="46" xfId="3" applyFont="1" applyFill="1" applyBorder="1" applyAlignment="1" applyProtection="1">
      <alignment horizontal="left"/>
      <protection locked="0"/>
    </xf>
    <xf numFmtId="0" fontId="8" fillId="4" borderId="17" xfId="3" applyFont="1" applyFill="1" applyBorder="1" applyAlignment="1" applyProtection="1">
      <alignment horizontal="left"/>
      <protection locked="0"/>
    </xf>
    <xf numFmtId="0" fontId="8" fillId="4" borderId="46" xfId="3" applyFont="1" applyFill="1" applyBorder="1" applyAlignment="1" applyProtection="1">
      <alignment horizontal="left"/>
      <protection locked="0"/>
    </xf>
    <xf numFmtId="0" fontId="11" fillId="5" borderId="45" xfId="3" applyFont="1" applyFill="1" applyBorder="1" applyAlignment="1" applyProtection="1">
      <alignment horizontal="left" vertical="top" wrapText="1"/>
      <protection locked="0"/>
    </xf>
    <xf numFmtId="0" fontId="11" fillId="5" borderId="15" xfId="3" applyFont="1" applyFill="1" applyBorder="1" applyAlignment="1" applyProtection="1">
      <alignment horizontal="left" vertical="top" wrapText="1"/>
      <protection locked="0"/>
    </xf>
    <xf numFmtId="0" fontId="11" fillId="4" borderId="45" xfId="3" applyFont="1" applyFill="1" applyBorder="1" applyAlignment="1" applyProtection="1">
      <alignment horizontal="left" vertical="top" wrapText="1"/>
      <protection locked="0"/>
    </xf>
    <xf numFmtId="0" fontId="11" fillId="4" borderId="46" xfId="3" applyFont="1" applyFill="1" applyBorder="1" applyAlignment="1" applyProtection="1">
      <alignment horizontal="left" vertical="top" wrapText="1"/>
      <protection locked="0"/>
    </xf>
    <xf numFmtId="0" fontId="11" fillId="5" borderId="46" xfId="3" applyFont="1" applyFill="1" applyBorder="1" applyAlignment="1" applyProtection="1">
      <alignment horizontal="left" vertical="top" wrapText="1"/>
      <protection locked="0"/>
    </xf>
    <xf numFmtId="0" fontId="11" fillId="4" borderId="17" xfId="3" applyFont="1" applyFill="1" applyBorder="1" applyAlignment="1" applyProtection="1">
      <alignment vertical="top" wrapText="1"/>
      <protection locked="0"/>
    </xf>
    <xf numFmtId="0" fontId="11" fillId="4" borderId="15" xfId="3" applyFont="1" applyFill="1" applyBorder="1" applyAlignment="1" applyProtection="1">
      <alignment vertical="top" wrapText="1"/>
      <protection locked="0"/>
    </xf>
    <xf numFmtId="0" fontId="8" fillId="4" borderId="11" xfId="3" applyFont="1" applyFill="1" applyBorder="1" applyProtection="1">
      <protection locked="0"/>
    </xf>
    <xf numFmtId="0" fontId="8" fillId="4" borderId="15" xfId="3" applyFont="1" applyFill="1" applyBorder="1" applyProtection="1">
      <protection locked="0"/>
    </xf>
    <xf numFmtId="0" fontId="8" fillId="4" borderId="8" xfId="3" applyFont="1" applyFill="1" applyBorder="1" applyProtection="1">
      <protection locked="0"/>
    </xf>
    <xf numFmtId="0" fontId="11" fillId="4" borderId="17" xfId="3" applyFont="1" applyFill="1" applyBorder="1" applyAlignment="1" applyProtection="1">
      <alignment horizontal="left" vertical="top" wrapText="1"/>
      <protection locked="0"/>
    </xf>
    <xf numFmtId="0" fontId="8" fillId="4" borderId="45" xfId="3" applyFont="1" applyFill="1" applyBorder="1" applyAlignment="1" applyProtection="1">
      <protection locked="0"/>
    </xf>
    <xf numFmtId="0" fontId="1" fillId="17" borderId="0" xfId="3" applyFont="1" applyFill="1"/>
    <xf numFmtId="0" fontId="6" fillId="17" borderId="0" xfId="3" applyFont="1" applyFill="1" applyAlignment="1">
      <alignment horizontal="right"/>
    </xf>
    <xf numFmtId="0" fontId="6" fillId="17" borderId="0" xfId="2" applyFont="1" applyFill="1" applyAlignment="1" applyProtection="1">
      <alignment horizontal="right" vertical="center"/>
    </xf>
    <xf numFmtId="0" fontId="6" fillId="17" borderId="0" xfId="2" quotePrefix="1" applyFont="1" applyFill="1" applyAlignment="1" applyProtection="1">
      <alignment horizontal="right"/>
    </xf>
    <xf numFmtId="0" fontId="1" fillId="17" borderId="0" xfId="2" applyFont="1" applyFill="1" applyAlignment="1" applyProtection="1">
      <alignment horizontal="right"/>
    </xf>
    <xf numFmtId="0" fontId="3" fillId="17" borderId="0" xfId="3" applyFont="1" applyFill="1"/>
    <xf numFmtId="0" fontId="1" fillId="17" borderId="0" xfId="3" applyFill="1"/>
    <xf numFmtId="0" fontId="1" fillId="17" borderId="0" xfId="3" applyFill="1" applyProtection="1">
      <protection hidden="1"/>
    </xf>
    <xf numFmtId="0" fontId="1" fillId="17" borderId="0" xfId="3" applyFont="1" applyFill="1" applyProtection="1"/>
    <xf numFmtId="0" fontId="1" fillId="17" borderId="0" xfId="3" applyFont="1" applyFill="1" applyAlignment="1" applyProtection="1">
      <alignment horizontal="center"/>
    </xf>
    <xf numFmtId="0" fontId="1" fillId="17" borderId="0" xfId="3" applyFont="1" applyFill="1" applyProtection="1">
      <protection hidden="1"/>
    </xf>
    <xf numFmtId="0" fontId="3" fillId="17" borderId="0" xfId="2" applyFont="1" applyFill="1" applyAlignment="1" applyProtection="1">
      <alignment horizontal="right"/>
    </xf>
    <xf numFmtId="49" fontId="1" fillId="18" borderId="0" xfId="2" applyNumberFormat="1" applyFont="1" applyFill="1" applyBorder="1" applyAlignment="1" applyProtection="1">
      <alignment horizontal="left"/>
    </xf>
    <xf numFmtId="0" fontId="1" fillId="17" borderId="0" xfId="2" applyFont="1" applyFill="1" applyProtection="1"/>
    <xf numFmtId="0" fontId="3" fillId="17" borderId="0" xfId="3" applyFont="1" applyFill="1" applyBorder="1" applyAlignment="1" applyProtection="1">
      <alignment horizontal="center"/>
    </xf>
    <xf numFmtId="0" fontId="7" fillId="17" borderId="0" xfId="2" applyFont="1" applyFill="1" applyProtection="1"/>
    <xf numFmtId="0" fontId="7" fillId="17" borderId="0" xfId="3" applyFont="1" applyFill="1" applyBorder="1" applyAlignment="1" applyProtection="1">
      <alignment horizontal="center"/>
    </xf>
    <xf numFmtId="0" fontId="7" fillId="17" borderId="0" xfId="3" applyFont="1" applyFill="1" applyProtection="1">
      <protection hidden="1"/>
    </xf>
    <xf numFmtId="0" fontId="1" fillId="17" borderId="0" xfId="3" applyFill="1" applyProtection="1"/>
    <xf numFmtId="0" fontId="1" fillId="17" borderId="0" xfId="3" applyFill="1" applyAlignment="1" applyProtection="1">
      <alignment horizontal="center"/>
    </xf>
    <xf numFmtId="0" fontId="1" fillId="17" borderId="0" xfId="2" quotePrefix="1" applyFont="1" applyFill="1" applyAlignment="1" applyProtection="1">
      <alignment horizontal="right"/>
    </xf>
    <xf numFmtId="0" fontId="6" fillId="17" borderId="0" xfId="2" applyFont="1" applyFill="1" applyAlignment="1" applyProtection="1">
      <alignment horizontal="center"/>
    </xf>
    <xf numFmtId="0" fontId="6" fillId="17" borderId="0" xfId="2" quotePrefix="1" applyFont="1" applyFill="1" applyAlignment="1" applyProtection="1">
      <alignment horizontal="center"/>
    </xf>
    <xf numFmtId="0" fontId="6" fillId="17" borderId="0" xfId="2" applyFont="1" applyFill="1" applyProtection="1"/>
    <xf numFmtId="0" fontId="6" fillId="17" borderId="0" xfId="2" applyFont="1" applyFill="1" applyAlignment="1" applyProtection="1">
      <alignment horizontal="center" shrinkToFit="1"/>
    </xf>
    <xf numFmtId="0" fontId="2" fillId="17" borderId="0" xfId="3" applyFont="1" applyFill="1" applyBorder="1"/>
    <xf numFmtId="0" fontId="8" fillId="17" borderId="0" xfId="3" applyFont="1" applyFill="1"/>
    <xf numFmtId="0" fontId="6" fillId="17" borderId="0" xfId="3" applyFont="1" applyFill="1" applyBorder="1"/>
    <xf numFmtId="0" fontId="1" fillId="17" borderId="0" xfId="3" applyFill="1" applyAlignment="1">
      <alignment horizontal="center"/>
    </xf>
    <xf numFmtId="0" fontId="15" fillId="17" borderId="0" xfId="3" applyFont="1" applyFill="1"/>
    <xf numFmtId="0" fontId="4" fillId="17" borderId="47" xfId="3" applyFont="1" applyFill="1" applyBorder="1"/>
    <xf numFmtId="0" fontId="5" fillId="17" borderId="48" xfId="3" applyFont="1" applyFill="1" applyBorder="1" applyAlignment="1">
      <alignment horizontal="left" vertical="top" wrapText="1"/>
    </xf>
    <xf numFmtId="0" fontId="5" fillId="17" borderId="48" xfId="3" applyFont="1" applyFill="1" applyBorder="1" applyAlignment="1">
      <alignment horizontal="left" vertical="top"/>
    </xf>
    <xf numFmtId="0" fontId="5" fillId="17" borderId="48" xfId="3" applyFont="1" applyFill="1" applyBorder="1" applyAlignment="1"/>
    <xf numFmtId="0" fontId="4" fillId="17" borderId="48" xfId="3" applyFont="1" applyFill="1" applyBorder="1" applyAlignment="1">
      <alignment horizontal="left"/>
    </xf>
    <xf numFmtId="0" fontId="5" fillId="17" borderId="48" xfId="3" applyFont="1" applyFill="1" applyBorder="1" applyAlignment="1">
      <alignment horizontal="left"/>
    </xf>
    <xf numFmtId="0" fontId="5" fillId="17" borderId="49" xfId="3" applyFont="1" applyFill="1" applyBorder="1" applyAlignment="1">
      <alignment horizontal="left" vertical="top" wrapText="1"/>
    </xf>
    <xf numFmtId="0" fontId="6" fillId="17" borderId="0" xfId="3" applyFont="1" applyFill="1" applyAlignment="1" applyProtection="1">
      <alignment horizontal="right"/>
    </xf>
    <xf numFmtId="0" fontId="3" fillId="17" borderId="0" xfId="3" applyFont="1" applyFill="1" applyProtection="1"/>
    <xf numFmtId="164" fontId="1" fillId="17" borderId="0" xfId="2" applyNumberFormat="1" applyFont="1" applyFill="1" applyProtection="1"/>
    <xf numFmtId="164" fontId="1" fillId="17" borderId="0" xfId="3" applyNumberFormat="1" applyFont="1" applyFill="1" applyProtection="1"/>
    <xf numFmtId="164" fontId="3" fillId="17" borderId="0" xfId="2" applyNumberFormat="1" applyFont="1" applyFill="1" applyAlignment="1" applyProtection="1">
      <alignment horizontal="right"/>
    </xf>
    <xf numFmtId="164" fontId="1" fillId="18" borderId="0" xfId="2" applyNumberFormat="1" applyFont="1" applyFill="1" applyBorder="1" applyAlignment="1" applyProtection="1">
      <alignment horizontal="left"/>
    </xf>
    <xf numFmtId="164" fontId="7" fillId="17" borderId="0" xfId="2" applyNumberFormat="1" applyFont="1" applyFill="1" applyProtection="1"/>
    <xf numFmtId="164" fontId="7" fillId="17" borderId="0" xfId="3" applyNumberFormat="1" applyFont="1" applyFill="1" applyProtection="1"/>
    <xf numFmtId="164" fontId="1" fillId="17" borderId="0" xfId="3" applyNumberFormat="1" applyFill="1" applyProtection="1"/>
    <xf numFmtId="164" fontId="1" fillId="17" borderId="0" xfId="3" applyNumberFormat="1" applyFill="1" applyProtection="1">
      <protection hidden="1"/>
    </xf>
    <xf numFmtId="0" fontId="4" fillId="17" borderId="0" xfId="3" applyFont="1" applyFill="1" applyBorder="1" applyAlignment="1" applyProtection="1"/>
    <xf numFmtId="0" fontId="1" fillId="17" borderId="0" xfId="3" applyFill="1" applyAlignment="1" applyProtection="1"/>
    <xf numFmtId="0" fontId="3" fillId="17" borderId="0" xfId="2" applyFont="1" applyFill="1" applyAlignment="1" applyProtection="1">
      <alignment horizontal="center" wrapText="1"/>
    </xf>
    <xf numFmtId="0" fontId="2" fillId="17" borderId="0" xfId="3" applyFont="1" applyFill="1" applyBorder="1" applyProtection="1"/>
    <xf numFmtId="0" fontId="8" fillId="17" borderId="0" xfId="3" applyFont="1" applyFill="1" applyProtection="1"/>
    <xf numFmtId="0" fontId="4" fillId="17" borderId="47" xfId="3" applyFont="1" applyFill="1" applyBorder="1" applyProtection="1"/>
    <xf numFmtId="0" fontId="5" fillId="17" borderId="48" xfId="3" applyFont="1" applyFill="1" applyBorder="1" applyAlignment="1" applyProtection="1">
      <alignment horizontal="left" vertical="top" wrapText="1"/>
    </xf>
    <xf numFmtId="0" fontId="5" fillId="17" borderId="48" xfId="3" applyFont="1" applyFill="1" applyBorder="1" applyAlignment="1" applyProtection="1">
      <alignment horizontal="left" vertical="top"/>
    </xf>
    <xf numFmtId="0" fontId="5" fillId="17" borderId="48" xfId="3" applyFont="1" applyFill="1" applyBorder="1" applyAlignment="1" applyProtection="1"/>
    <xf numFmtId="0" fontId="4" fillId="17" borderId="48" xfId="3" applyFont="1" applyFill="1" applyBorder="1" applyAlignment="1" applyProtection="1">
      <alignment horizontal="left"/>
    </xf>
    <xf numFmtId="0" fontId="5" fillId="17" borderId="48" xfId="3" applyFont="1" applyFill="1" applyBorder="1" applyAlignment="1" applyProtection="1">
      <alignment horizontal="left"/>
    </xf>
    <xf numFmtId="0" fontId="5" fillId="17" borderId="49" xfId="3" applyFont="1" applyFill="1" applyBorder="1" applyAlignment="1" applyProtection="1">
      <alignment horizontal="left" vertical="top" wrapText="1"/>
    </xf>
    <xf numFmtId="0" fontId="1" fillId="19" borderId="1" xfId="2" applyFont="1" applyFill="1" applyBorder="1" applyAlignment="1" applyProtection="1">
      <alignment horizontal="left"/>
    </xf>
    <xf numFmtId="0" fontId="1" fillId="20" borderId="1" xfId="2" applyFont="1" applyFill="1" applyBorder="1" applyAlignment="1" applyProtection="1">
      <alignment horizontal="left"/>
    </xf>
    <xf numFmtId="0" fontId="1" fillId="4" borderId="0" xfId="5" applyFill="1"/>
    <xf numFmtId="0" fontId="1" fillId="5" borderId="0" xfId="5" applyFill="1"/>
    <xf numFmtId="0" fontId="8" fillId="5" borderId="0" xfId="5" applyFont="1" applyFill="1" applyAlignment="1">
      <alignment horizontal="left"/>
    </xf>
    <xf numFmtId="0" fontId="11" fillId="5" borderId="0" xfId="5" applyFont="1" applyFill="1" applyAlignment="1">
      <alignment horizontal="left" vertical="top" wrapText="1"/>
    </xf>
    <xf numFmtId="0" fontId="4" fillId="4" borderId="42" xfId="3" applyFont="1" applyFill="1" applyBorder="1"/>
    <xf numFmtId="0" fontId="5" fillId="4" borderId="42" xfId="3" applyFont="1" applyFill="1" applyBorder="1"/>
    <xf numFmtId="0" fontId="4" fillId="4" borderId="13" xfId="3" applyFont="1" applyFill="1" applyBorder="1"/>
    <xf numFmtId="0" fontId="5" fillId="4" borderId="13" xfId="3" applyFont="1" applyFill="1" applyBorder="1"/>
    <xf numFmtId="0" fontId="4" fillId="5" borderId="13" xfId="3" applyFont="1" applyFill="1" applyBorder="1" applyAlignment="1">
      <alignment horizontal="left"/>
    </xf>
    <xf numFmtId="0" fontId="5" fillId="5" borderId="13" xfId="3" applyFont="1" applyFill="1" applyBorder="1"/>
    <xf numFmtId="0" fontId="4" fillId="4" borderId="13" xfId="3" applyFont="1" applyFill="1" applyBorder="1" applyAlignment="1">
      <alignment horizontal="center"/>
    </xf>
    <xf numFmtId="0" fontId="4" fillId="5" borderId="13" xfId="3" applyFont="1" applyFill="1" applyBorder="1"/>
    <xf numFmtId="0" fontId="4" fillId="5" borderId="50" xfId="3" applyFont="1" applyFill="1" applyBorder="1" applyAlignment="1">
      <alignment horizontal="left"/>
    </xf>
    <xf numFmtId="0" fontId="5" fillId="5" borderId="13" xfId="3" applyFont="1" applyFill="1" applyBorder="1" applyAlignment="1">
      <alignment vertical="top" wrapText="1"/>
    </xf>
    <xf numFmtId="0" fontId="16" fillId="5" borderId="13" xfId="3" applyFont="1" applyFill="1" applyBorder="1" applyAlignment="1">
      <alignment horizontal="center"/>
    </xf>
    <xf numFmtId="0" fontId="5" fillId="4" borderId="13" xfId="3" applyFont="1" applyFill="1" applyBorder="1" applyAlignment="1">
      <alignment vertical="top" wrapText="1"/>
    </xf>
    <xf numFmtId="0" fontId="4" fillId="5" borderId="13" xfId="3" applyFont="1" applyFill="1" applyBorder="1" applyAlignment="1">
      <alignment horizontal="center"/>
    </xf>
    <xf numFmtId="0" fontId="4" fillId="4" borderId="0" xfId="6" applyFont="1" applyFill="1"/>
    <xf numFmtId="0" fontId="16" fillId="4" borderId="13" xfId="3" applyFont="1" applyFill="1" applyBorder="1" applyAlignment="1">
      <alignment horizontal="center"/>
    </xf>
    <xf numFmtId="0" fontId="1" fillId="5" borderId="20" xfId="3" applyFill="1" applyBorder="1" applyAlignment="1">
      <alignment horizontal="center"/>
    </xf>
    <xf numFmtId="0" fontId="11" fillId="4" borderId="13" xfId="3" applyFont="1" applyFill="1" applyBorder="1" applyAlignment="1">
      <alignment horizontal="center"/>
    </xf>
    <xf numFmtId="0" fontId="11" fillId="4" borderId="20" xfId="3" applyFont="1" applyFill="1" applyBorder="1" applyAlignment="1">
      <alignment horizontal="center"/>
    </xf>
    <xf numFmtId="0" fontId="8" fillId="5" borderId="17" xfId="3" applyFont="1" applyFill="1" applyBorder="1" applyAlignment="1">
      <alignment horizontal="center"/>
    </xf>
    <xf numFmtId="0" fontId="8" fillId="5" borderId="13" xfId="3" applyFont="1" applyFill="1" applyBorder="1" applyAlignment="1">
      <alignment horizontal="center"/>
    </xf>
    <xf numFmtId="0" fontId="8" fillId="5" borderId="20" xfId="3" applyFont="1" applyFill="1" applyBorder="1" applyAlignment="1">
      <alignment horizontal="center"/>
    </xf>
    <xf numFmtId="0" fontId="8" fillId="4" borderId="17" xfId="3" applyFont="1" applyFill="1" applyBorder="1" applyAlignment="1">
      <alignment horizontal="center"/>
    </xf>
    <xf numFmtId="0" fontId="8" fillId="4" borderId="13" xfId="3" applyFont="1" applyFill="1" applyBorder="1" applyAlignment="1">
      <alignment horizontal="center"/>
    </xf>
    <xf numFmtId="0" fontId="8" fillId="4" borderId="20" xfId="3" applyFont="1" applyFill="1" applyBorder="1" applyAlignment="1">
      <alignment horizontal="center"/>
    </xf>
    <xf numFmtId="0" fontId="11" fillId="5" borderId="17" xfId="3" applyFont="1" applyFill="1" applyBorder="1" applyAlignment="1">
      <alignment horizontal="center" vertical="top" wrapText="1"/>
    </xf>
    <xf numFmtId="0" fontId="11" fillId="5" borderId="13" xfId="3" applyFont="1" applyFill="1" applyBorder="1" applyAlignment="1">
      <alignment horizontal="center" vertical="top" wrapText="1"/>
    </xf>
    <xf numFmtId="0" fontId="11" fillId="5" borderId="20" xfId="3" applyFont="1" applyFill="1" applyBorder="1" applyAlignment="1">
      <alignment horizontal="center" vertical="top" wrapText="1"/>
    </xf>
    <xf numFmtId="0" fontId="11" fillId="4" borderId="17" xfId="3" applyFont="1" applyFill="1" applyBorder="1" applyAlignment="1">
      <alignment horizontal="center" vertical="top" wrapText="1"/>
    </xf>
    <xf numFmtId="0" fontId="11" fillId="4" borderId="13" xfId="3" applyFont="1" applyFill="1" applyBorder="1" applyAlignment="1">
      <alignment horizontal="center" vertical="top" wrapText="1"/>
    </xf>
    <xf numFmtId="0" fontId="11" fillId="4" borderId="20" xfId="3" applyFont="1" applyFill="1" applyBorder="1" applyAlignment="1">
      <alignment horizontal="center" vertical="top" wrapText="1"/>
    </xf>
    <xf numFmtId="0" fontId="10" fillId="4" borderId="17" xfId="3" applyFont="1" applyFill="1" applyBorder="1" applyAlignment="1">
      <alignment horizontal="center" vertical="top" wrapText="1"/>
    </xf>
    <xf numFmtId="0" fontId="10" fillId="4" borderId="13" xfId="3" applyFont="1" applyFill="1" applyBorder="1" applyAlignment="1">
      <alignment horizontal="center" vertical="top" wrapText="1"/>
    </xf>
    <xf numFmtId="0" fontId="11" fillId="5" borderId="8" xfId="3" applyFont="1" applyFill="1" applyBorder="1" applyAlignment="1">
      <alignment horizontal="center" vertical="top" wrapText="1"/>
    </xf>
    <xf numFmtId="0" fontId="11" fillId="4" borderId="8" xfId="3" applyFont="1" applyFill="1" applyBorder="1" applyAlignment="1">
      <alignment horizontal="center" vertical="top" wrapText="1"/>
    </xf>
    <xf numFmtId="0" fontId="1" fillId="4" borderId="15" xfId="3" applyFont="1" applyFill="1" applyBorder="1" applyAlignment="1">
      <alignment horizontal="center"/>
    </xf>
    <xf numFmtId="0" fontId="1" fillId="4" borderId="11" xfId="3" applyFont="1" applyFill="1" applyBorder="1" applyAlignment="1">
      <alignment horizontal="center"/>
    </xf>
    <xf numFmtId="0" fontId="1" fillId="4" borderId="15" xfId="3" applyFill="1" applyBorder="1" applyAlignment="1">
      <alignment horizontal="center"/>
    </xf>
    <xf numFmtId="0" fontId="1" fillId="5" borderId="45" xfId="3" applyFont="1" applyFill="1" applyBorder="1" applyAlignment="1">
      <alignment horizontal="center"/>
    </xf>
    <xf numFmtId="0" fontId="1" fillId="5" borderId="15" xfId="3" applyFill="1" applyBorder="1" applyAlignment="1">
      <alignment horizontal="center"/>
    </xf>
    <xf numFmtId="0" fontId="1" fillId="5" borderId="46" xfId="3" applyFill="1" applyBorder="1" applyAlignment="1">
      <alignment horizontal="center"/>
    </xf>
    <xf numFmtId="0" fontId="11" fillId="4" borderId="15" xfId="3" applyFont="1" applyFill="1" applyBorder="1" applyAlignment="1">
      <alignment horizontal="center"/>
    </xf>
    <xf numFmtId="0" fontId="11" fillId="4" borderId="46" xfId="3" applyFont="1" applyFill="1" applyBorder="1" applyAlignment="1">
      <alignment horizontal="center"/>
    </xf>
    <xf numFmtId="0" fontId="8" fillId="5" borderId="45" xfId="3" applyFont="1" applyFill="1" applyBorder="1" applyAlignment="1">
      <alignment horizontal="center"/>
    </xf>
    <xf numFmtId="0" fontId="8" fillId="5" borderId="46" xfId="3" applyFont="1" applyFill="1" applyBorder="1" applyAlignment="1">
      <alignment horizontal="center"/>
    </xf>
    <xf numFmtId="0" fontId="8" fillId="4" borderId="46" xfId="3" applyFont="1" applyFill="1" applyBorder="1" applyAlignment="1">
      <alignment horizontal="center"/>
    </xf>
    <xf numFmtId="0" fontId="11" fillId="5" borderId="45" xfId="3" applyFont="1" applyFill="1" applyBorder="1" applyAlignment="1">
      <alignment horizontal="center" vertical="top" wrapText="1"/>
    </xf>
    <xf numFmtId="0" fontId="11" fillId="5" borderId="15" xfId="3" applyFont="1" applyFill="1" applyBorder="1" applyAlignment="1">
      <alignment horizontal="center" vertical="top" wrapText="1"/>
    </xf>
    <xf numFmtId="0" fontId="11" fillId="5" borderId="46" xfId="3" applyFont="1" applyFill="1" applyBorder="1" applyAlignment="1">
      <alignment horizontal="center" vertical="top" wrapText="1"/>
    </xf>
    <xf numFmtId="0" fontId="11" fillId="4" borderId="45" xfId="3" applyFont="1" applyFill="1" applyBorder="1" applyAlignment="1">
      <alignment horizontal="center" vertical="top" wrapText="1"/>
    </xf>
    <xf numFmtId="0" fontId="11" fillId="4" borderId="15" xfId="3" applyFont="1" applyFill="1" applyBorder="1" applyAlignment="1">
      <alignment horizontal="center" vertical="top" wrapText="1"/>
    </xf>
    <xf numFmtId="0" fontId="11" fillId="4" borderId="46" xfId="3" applyFont="1" applyFill="1" applyBorder="1" applyAlignment="1">
      <alignment horizontal="center" vertical="top" wrapText="1"/>
    </xf>
    <xf numFmtId="0" fontId="10" fillId="4" borderId="15" xfId="3" applyFont="1" applyFill="1" applyBorder="1" applyAlignment="1">
      <alignment horizontal="center" vertical="top" wrapText="1"/>
    </xf>
    <xf numFmtId="0" fontId="1" fillId="4" borderId="45" xfId="3" applyFont="1" applyFill="1" applyBorder="1" applyAlignment="1">
      <alignment horizontal="center"/>
    </xf>
    <xf numFmtId="0" fontId="1" fillId="5" borderId="11" xfId="3" applyFont="1" applyFill="1" applyBorder="1" applyAlignment="1">
      <alignment horizontal="center"/>
    </xf>
    <xf numFmtId="0" fontId="0" fillId="0" borderId="51" xfId="0" applyBorder="1"/>
    <xf numFmtId="0" fontId="17" fillId="0" borderId="51" xfId="0" applyFont="1" applyBorder="1" applyAlignment="1">
      <alignment wrapText="1"/>
    </xf>
    <xf numFmtId="0" fontId="0" fillId="0" borderId="51" xfId="0" applyBorder="1" applyAlignment="1">
      <alignment wrapText="1"/>
    </xf>
    <xf numFmtId="164" fontId="0" fillId="0" borderId="20" xfId="0" applyNumberFormat="1" applyBorder="1"/>
    <xf numFmtId="1" fontId="0" fillId="0" borderId="0" xfId="0" applyNumberFormat="1" applyAlignment="1">
      <alignment horizontal="center"/>
    </xf>
    <xf numFmtId="1" fontId="0" fillId="0" borderId="13" xfId="0" applyNumberFormat="1" applyBorder="1" applyAlignment="1">
      <alignment horizontal="center"/>
    </xf>
    <xf numFmtId="1" fontId="0" fillId="0" borderId="20" xfId="0" applyNumberFormat="1" applyBorder="1" applyAlignment="1">
      <alignment horizontal="center"/>
    </xf>
    <xf numFmtId="164" fontId="0" fillId="0" borderId="8" xfId="0" applyNumberFormat="1" applyBorder="1"/>
    <xf numFmtId="1" fontId="0" fillId="0" borderId="8" xfId="0" applyNumberFormat="1" applyBorder="1" applyAlignment="1">
      <alignment horizontal="center"/>
    </xf>
    <xf numFmtId="0" fontId="0" fillId="0" borderId="17" xfId="0" applyBorder="1"/>
    <xf numFmtId="1" fontId="0" fillId="0" borderId="17" xfId="0" applyNumberFormat="1" applyBorder="1" applyAlignment="1">
      <alignment horizontal="center"/>
    </xf>
    <xf numFmtId="0" fontId="0" fillId="0" borderId="16" xfId="0" applyBorder="1"/>
    <xf numFmtId="0" fontId="0" fillId="0" borderId="12" xfId="0" applyBorder="1"/>
    <xf numFmtId="0" fontId="0" fillId="0" borderId="19" xfId="0" applyBorder="1"/>
    <xf numFmtId="0" fontId="0" fillId="0" borderId="7" xfId="0" applyBorder="1"/>
    <xf numFmtId="0" fontId="0" fillId="0" borderId="14" xfId="0" applyBorder="1"/>
    <xf numFmtId="0" fontId="0" fillId="0" borderId="9" xfId="0" applyBorder="1"/>
    <xf numFmtId="0" fontId="0" fillId="0" borderId="22" xfId="0" applyBorder="1"/>
    <xf numFmtId="0" fontId="0" fillId="21" borderId="14" xfId="0" applyFill="1" applyBorder="1"/>
    <xf numFmtId="0" fontId="0" fillId="5" borderId="14" xfId="0" applyFill="1" applyBorder="1"/>
    <xf numFmtId="0" fontId="0" fillId="22" borderId="14" xfId="0" applyFill="1" applyBorder="1"/>
    <xf numFmtId="0" fontId="0" fillId="0" borderId="52" xfId="0" applyBorder="1"/>
    <xf numFmtId="0" fontId="0" fillId="5" borderId="18" xfId="0" applyFill="1" applyBorder="1"/>
    <xf numFmtId="0" fontId="0" fillId="0" borderId="28" xfId="0" applyBorder="1" applyAlignment="1">
      <alignment horizontal="center"/>
    </xf>
    <xf numFmtId="0" fontId="0" fillId="0" borderId="53" xfId="0" applyBorder="1" applyAlignment="1">
      <alignment horizontal="center"/>
    </xf>
    <xf numFmtId="0" fontId="0" fillId="0" borderId="54" xfId="0" applyBorder="1" applyAlignment="1">
      <alignment horizontal="center"/>
    </xf>
    <xf numFmtId="0" fontId="0" fillId="23" borderId="9" xfId="0" applyFill="1" applyBorder="1"/>
    <xf numFmtId="164" fontId="0" fillId="0" borderId="23" xfId="0" applyNumberFormat="1" applyBorder="1"/>
    <xf numFmtId="1" fontId="0" fillId="0" borderId="23" xfId="0" applyNumberFormat="1" applyBorder="1" applyAlignment="1">
      <alignment horizontal="center"/>
    </xf>
    <xf numFmtId="164" fontId="0" fillId="0" borderId="0" xfId="0" applyNumberFormat="1" applyAlignment="1">
      <alignment horizontal="center"/>
    </xf>
    <xf numFmtId="164" fontId="0" fillId="10" borderId="55" xfId="0" applyNumberFormat="1" applyFill="1" applyBorder="1" applyAlignment="1">
      <alignment horizontal="center"/>
    </xf>
    <xf numFmtId="164" fontId="0" fillId="10" borderId="56" xfId="0" applyNumberFormat="1" applyFill="1" applyBorder="1" applyAlignment="1">
      <alignment horizontal="center"/>
    </xf>
    <xf numFmtId="164" fontId="0" fillId="10" borderId="57" xfId="0" applyNumberFormat="1" applyFill="1" applyBorder="1" applyAlignment="1">
      <alignment horizontal="center"/>
    </xf>
    <xf numFmtId="164" fontId="0" fillId="10" borderId="2" xfId="0" applyNumberFormat="1"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8" xfId="0" applyBorder="1" applyAlignment="1">
      <alignment horizontal="center"/>
    </xf>
    <xf numFmtId="166" fontId="0" fillId="0" borderId="54" xfId="0" applyNumberFormat="1" applyFill="1" applyBorder="1" applyAlignment="1">
      <alignment horizontal="center"/>
    </xf>
    <xf numFmtId="0" fontId="14" fillId="0" borderId="18" xfId="0" applyFont="1" applyBorder="1"/>
    <xf numFmtId="0" fontId="14" fillId="0" borderId="16" xfId="0" applyFont="1" applyBorder="1" applyAlignment="1">
      <alignment horizontal="center" wrapText="1"/>
    </xf>
    <xf numFmtId="164" fontId="0" fillId="0" borderId="52" xfId="0" applyNumberFormat="1" applyBorder="1" applyAlignment="1">
      <alignment horizontal="center"/>
    </xf>
    <xf numFmtId="164" fontId="0" fillId="0" borderId="13" xfId="0" applyNumberFormat="1" applyBorder="1" applyAlignment="1">
      <alignment horizontal="center"/>
    </xf>
    <xf numFmtId="164" fontId="0" fillId="0" borderId="20" xfId="0" applyNumberFormat="1" applyBorder="1" applyAlignment="1">
      <alignment horizontal="center"/>
    </xf>
    <xf numFmtId="164" fontId="0" fillId="0" borderId="8" xfId="0" applyNumberFormat="1" applyBorder="1" applyAlignment="1">
      <alignment horizontal="center"/>
    </xf>
    <xf numFmtId="164" fontId="0" fillId="0" borderId="23" xfId="0" applyNumberFormat="1" applyBorder="1" applyAlignment="1">
      <alignment horizontal="center"/>
    </xf>
    <xf numFmtId="165" fontId="0" fillId="0" borderId="0" xfId="0" applyNumberFormat="1" applyAlignment="1">
      <alignment horizontal="center"/>
    </xf>
    <xf numFmtId="165" fontId="0" fillId="0" borderId="58" xfId="0" applyNumberFormat="1" applyBorder="1" applyAlignment="1">
      <alignment horizontal="center"/>
    </xf>
    <xf numFmtId="165" fontId="0" fillId="0" borderId="18" xfId="0" applyNumberFormat="1" applyBorder="1" applyAlignment="1">
      <alignment horizontal="center"/>
    </xf>
    <xf numFmtId="165" fontId="0" fillId="0" borderId="14" xfId="0" applyNumberFormat="1" applyBorder="1" applyAlignment="1">
      <alignment horizontal="center"/>
    </xf>
    <xf numFmtId="165" fontId="0" fillId="0" borderId="21" xfId="0" applyNumberFormat="1" applyBorder="1" applyAlignment="1">
      <alignment horizontal="center"/>
    </xf>
    <xf numFmtId="165" fontId="0" fillId="0" borderId="9" xfId="0" applyNumberFormat="1" applyBorder="1" applyAlignment="1">
      <alignment horizontal="center"/>
    </xf>
    <xf numFmtId="165" fontId="0" fillId="0" borderId="24" xfId="0" applyNumberFormat="1" applyBorder="1" applyAlignment="1">
      <alignment horizontal="center"/>
    </xf>
    <xf numFmtId="164" fontId="0" fillId="0" borderId="17" xfId="0" applyNumberFormat="1" applyBorder="1" applyAlignment="1">
      <alignment horizontal="center" wrapText="1"/>
    </xf>
    <xf numFmtId="0" fontId="0" fillId="0" borderId="20" xfId="0" applyBorder="1"/>
    <xf numFmtId="0" fontId="1" fillId="7" borderId="42" xfId="3" applyFill="1" applyBorder="1" applyAlignment="1">
      <alignment horizontal="center"/>
    </xf>
    <xf numFmtId="0" fontId="0" fillId="0" borderId="59" xfId="0" applyBorder="1"/>
    <xf numFmtId="0" fontId="0" fillId="0" borderId="60" xfId="0" applyBorder="1"/>
    <xf numFmtId="0" fontId="20" fillId="24" borderId="0" xfId="0" applyFont="1" applyFill="1" applyBorder="1" applyAlignment="1">
      <alignment horizontal="left" wrapText="1" indent="5"/>
    </xf>
    <xf numFmtId="0" fontId="0" fillId="24" borderId="61" xfId="0" applyFill="1" applyBorder="1" applyAlignment="1">
      <alignment wrapText="1"/>
    </xf>
    <xf numFmtId="0" fontId="20" fillId="24" borderId="0" xfId="0" applyFont="1" applyFill="1" applyAlignment="1">
      <alignment horizontal="left" wrapText="1" indent="5"/>
    </xf>
    <xf numFmtId="0" fontId="0" fillId="24" borderId="51" xfId="0" applyFill="1" applyBorder="1" applyAlignment="1">
      <alignment wrapText="1"/>
    </xf>
    <xf numFmtId="0" fontId="19" fillId="0" borderId="51" xfId="0" applyFont="1" applyBorder="1" applyAlignment="1">
      <alignment wrapText="1"/>
    </xf>
    <xf numFmtId="0" fontId="19" fillId="0" borderId="62" xfId="0" applyFont="1" applyBorder="1" applyAlignment="1">
      <alignment wrapText="1"/>
    </xf>
    <xf numFmtId="0" fontId="19" fillId="0" borderId="51" xfId="0" applyNumberFormat="1" applyFont="1" applyBorder="1" applyAlignment="1">
      <alignment wrapText="1"/>
    </xf>
    <xf numFmtId="0" fontId="4" fillId="4" borderId="0" xfId="0" applyFont="1" applyFill="1"/>
    <xf numFmtId="0" fontId="4" fillId="4" borderId="13" xfId="6" applyFont="1" applyFill="1" applyBorder="1"/>
    <xf numFmtId="0" fontId="4" fillId="5" borderId="13" xfId="6" applyFont="1" applyFill="1" applyBorder="1"/>
    <xf numFmtId="0" fontId="4" fillId="5" borderId="0" xfId="6" applyFont="1" applyFill="1"/>
    <xf numFmtId="0" fontId="5" fillId="5" borderId="50" xfId="3" applyFont="1" applyFill="1" applyBorder="1" applyAlignment="1">
      <alignment vertical="top" wrapText="1"/>
    </xf>
    <xf numFmtId="0" fontId="11" fillId="14" borderId="13" xfId="3" applyFont="1" applyFill="1" applyBorder="1" applyAlignment="1">
      <alignment horizontal="center" vertical="top" wrapText="1"/>
    </xf>
    <xf numFmtId="0" fontId="11" fillId="14" borderId="15" xfId="3" applyFont="1" applyFill="1" applyBorder="1" applyAlignment="1">
      <alignment horizontal="center" vertical="top" wrapText="1"/>
    </xf>
    <xf numFmtId="0" fontId="11" fillId="14" borderId="15" xfId="3" applyFont="1" applyFill="1" applyBorder="1" applyAlignment="1" applyProtection="1">
      <alignment horizontal="left" vertical="top" wrapText="1"/>
      <protection locked="0"/>
    </xf>
    <xf numFmtId="0" fontId="1" fillId="14" borderId="11" xfId="3" applyFill="1" applyBorder="1" applyAlignment="1">
      <alignment horizontal="center"/>
    </xf>
    <xf numFmtId="0" fontId="1" fillId="14" borderId="13" xfId="3" applyFill="1" applyBorder="1" applyAlignment="1">
      <alignment horizontal="center"/>
    </xf>
    <xf numFmtId="0" fontId="4" fillId="14" borderId="13" xfId="3" applyFont="1" applyFill="1" applyBorder="1" applyAlignment="1">
      <alignment horizontal="left"/>
    </xf>
    <xf numFmtId="0" fontId="5" fillId="14" borderId="13" xfId="3" applyFont="1" applyFill="1" applyBorder="1" applyAlignment="1">
      <alignment vertical="top" wrapText="1"/>
    </xf>
    <xf numFmtId="0" fontId="4" fillId="14" borderId="23" xfId="3" applyFont="1" applyFill="1" applyBorder="1" applyAlignment="1">
      <alignment horizontal="left"/>
    </xf>
    <xf numFmtId="0" fontId="11" fillId="14" borderId="8" xfId="3" applyFont="1" applyFill="1" applyBorder="1" applyAlignment="1">
      <alignment horizontal="center" vertical="top" wrapText="1"/>
    </xf>
    <xf numFmtId="0" fontId="11" fillId="14" borderId="63" xfId="3" applyFont="1" applyFill="1" applyBorder="1" applyAlignment="1">
      <alignment horizontal="center" vertical="top" wrapText="1"/>
    </xf>
    <xf numFmtId="0" fontId="11" fillId="14" borderId="63" xfId="3" applyFont="1" applyFill="1" applyBorder="1" applyAlignment="1" applyProtection="1">
      <alignment horizontal="left" vertical="top" wrapText="1"/>
      <protection locked="0"/>
    </xf>
    <xf numFmtId="0" fontId="1" fillId="14" borderId="27" xfId="3" applyFill="1" applyBorder="1" applyAlignment="1">
      <alignment horizontal="center"/>
    </xf>
    <xf numFmtId="0" fontId="1" fillId="14" borderId="23" xfId="3" applyFill="1" applyBorder="1" applyAlignment="1">
      <alignment horizontal="center"/>
    </xf>
    <xf numFmtId="164" fontId="0" fillId="10" borderId="73" xfId="0" applyNumberFormat="1" applyFill="1" applyBorder="1" applyAlignment="1">
      <alignment horizontal="center"/>
    </xf>
    <xf numFmtId="0" fontId="0" fillId="0" borderId="23" xfId="0" applyBorder="1" applyAlignment="1">
      <alignment horizontal="center"/>
    </xf>
    <xf numFmtId="0" fontId="0" fillId="0" borderId="22" xfId="0" applyBorder="1"/>
    <xf numFmtId="0" fontId="0" fillId="22" borderId="24" xfId="0" applyFill="1" applyBorder="1"/>
    <xf numFmtId="0" fontId="0" fillId="0" borderId="54" xfId="0" applyBorder="1" applyAlignment="1">
      <alignment horizontal="center"/>
    </xf>
    <xf numFmtId="0" fontId="0" fillId="0" borderId="0" xfId="0" applyFill="1" applyBorder="1" applyAlignment="1">
      <alignment horizontal="center"/>
    </xf>
    <xf numFmtId="0" fontId="0" fillId="0" borderId="28" xfId="0" applyFill="1" applyBorder="1" applyAlignment="1">
      <alignment horizontal="center"/>
    </xf>
    <xf numFmtId="164" fontId="0" fillId="10" borderId="74" xfId="0" applyNumberFormat="1" applyFill="1" applyBorder="1" applyAlignment="1">
      <alignment horizontal="center"/>
    </xf>
    <xf numFmtId="0" fontId="0" fillId="0" borderId="54" xfId="0" applyFill="1" applyBorder="1" applyAlignment="1">
      <alignment horizontal="center"/>
    </xf>
    <xf numFmtId="164" fontId="0" fillId="10" borderId="58" xfId="0" applyNumberFormat="1" applyFill="1" applyBorder="1" applyAlignment="1">
      <alignment horizontal="center"/>
    </xf>
    <xf numFmtId="164" fontId="0" fillId="10" borderId="30" xfId="0" applyNumberFormat="1" applyFill="1" applyBorder="1" applyAlignment="1">
      <alignment horizontal="center"/>
    </xf>
    <xf numFmtId="166" fontId="0" fillId="0" borderId="54" xfId="0" applyNumberFormat="1" applyFill="1" applyBorder="1" applyAlignment="1">
      <alignment horizontal="center"/>
    </xf>
    <xf numFmtId="0" fontId="0" fillId="0" borderId="0" xfId="0" applyFill="1" applyBorder="1"/>
    <xf numFmtId="0" fontId="0" fillId="0" borderId="52" xfId="0" applyFill="1" applyBorder="1"/>
    <xf numFmtId="0" fontId="0" fillId="0" borderId="52" xfId="0" applyFill="1" applyBorder="1" applyAlignment="1">
      <alignment horizontal="center"/>
    </xf>
    <xf numFmtId="0" fontId="0" fillId="0" borderId="53" xfId="0" applyFill="1" applyBorder="1" applyAlignment="1">
      <alignment horizontal="center"/>
    </xf>
    <xf numFmtId="0" fontId="0" fillId="0" borderId="29" xfId="0" applyFill="1" applyBorder="1"/>
    <xf numFmtId="0" fontId="0" fillId="0" borderId="29" xfId="0" applyFill="1" applyBorder="1" applyAlignment="1">
      <alignment horizontal="center"/>
    </xf>
    <xf numFmtId="166" fontId="0" fillId="0" borderId="28" xfId="0" applyNumberFormat="1" applyFill="1" applyBorder="1" applyAlignment="1">
      <alignment horizontal="center"/>
    </xf>
    <xf numFmtId="166" fontId="0" fillId="0" borderId="53" xfId="0" applyNumberFormat="1" applyFill="1" applyBorder="1" applyAlignment="1">
      <alignment horizontal="center"/>
    </xf>
    <xf numFmtId="164" fontId="0" fillId="0" borderId="64" xfId="0" applyNumberFormat="1" applyBorder="1" applyAlignment="1">
      <alignment horizontal="center"/>
    </xf>
    <xf numFmtId="0" fontId="0" fillId="0" borderId="6" xfId="0" applyBorder="1"/>
    <xf numFmtId="0" fontId="0" fillId="0" borderId="6" xfId="0" applyBorder="1" applyAlignment="1">
      <alignment horizontal="center"/>
    </xf>
    <xf numFmtId="0" fontId="0" fillId="0" borderId="44" xfId="0" applyFill="1" applyBorder="1" applyAlignment="1">
      <alignment horizontal="center"/>
    </xf>
    <xf numFmtId="0" fontId="0" fillId="0" borderId="52" xfId="0" applyBorder="1" applyAlignment="1">
      <alignment horizontal="center"/>
    </xf>
    <xf numFmtId="164" fontId="0" fillId="0" borderId="30" xfId="0" applyNumberFormat="1" applyBorder="1" applyAlignment="1">
      <alignment horizontal="center"/>
    </xf>
    <xf numFmtId="164" fontId="0" fillId="0" borderId="58" xfId="0" applyNumberFormat="1" applyBorder="1" applyAlignment="1">
      <alignment horizontal="center"/>
    </xf>
    <xf numFmtId="2" fontId="0" fillId="0" borderId="12" xfId="0" applyNumberFormat="1" applyBorder="1"/>
    <xf numFmtId="2" fontId="0" fillId="0" borderId="7" xfId="0" applyNumberFormat="1" applyBorder="1"/>
    <xf numFmtId="1" fontId="0" fillId="0" borderId="64" xfId="0" applyNumberFormat="1" applyBorder="1" applyAlignment="1">
      <alignment horizontal="center"/>
    </xf>
    <xf numFmtId="22" fontId="0" fillId="0" borderId="44" xfId="0" applyNumberFormat="1" applyBorder="1"/>
    <xf numFmtId="0" fontId="12" fillId="17" borderId="0" xfId="3" applyFont="1" applyFill="1" applyAlignment="1">
      <alignment horizontal="center" vertical="center" wrapText="1"/>
    </xf>
    <xf numFmtId="0" fontId="0" fillId="17" borderId="0" xfId="0" applyFill="1" applyAlignment="1">
      <alignment horizontal="center" vertical="center" wrapText="1"/>
    </xf>
    <xf numFmtId="0" fontId="0" fillId="17" borderId="52" xfId="0" applyFill="1" applyBorder="1" applyAlignment="1">
      <alignment horizontal="center" vertical="center" wrapText="1"/>
    </xf>
    <xf numFmtId="0" fontId="0" fillId="16" borderId="70" xfId="0" applyFill="1" applyBorder="1" applyAlignment="1"/>
    <xf numFmtId="0" fontId="0" fillId="0" borderId="0" xfId="0" applyAlignment="1"/>
    <xf numFmtId="0" fontId="8" fillId="7" borderId="43" xfId="3" applyFont="1" applyFill="1" applyBorder="1" applyAlignment="1"/>
    <xf numFmtId="0" fontId="1" fillId="0" borderId="71" xfId="3" applyBorder="1" applyAlignment="1"/>
    <xf numFmtId="0" fontId="8" fillId="7" borderId="25" xfId="3" applyFont="1" applyFill="1" applyBorder="1" applyAlignment="1">
      <alignment horizontal="center" wrapText="1"/>
    </xf>
    <xf numFmtId="0" fontId="8" fillId="7" borderId="68" xfId="3" applyFont="1" applyFill="1" applyBorder="1" applyAlignment="1">
      <alignment horizontal="center" wrapText="1"/>
    </xf>
    <xf numFmtId="0" fontId="8" fillId="7" borderId="66" xfId="3" applyFont="1" applyFill="1" applyBorder="1" applyAlignment="1">
      <alignment horizontal="center" wrapText="1"/>
    </xf>
    <xf numFmtId="0" fontId="1" fillId="0" borderId="67" xfId="3" applyBorder="1" applyAlignment="1">
      <alignment wrapText="1"/>
    </xf>
    <xf numFmtId="0" fontId="8" fillId="7" borderId="26" xfId="3" applyFont="1" applyFill="1" applyBorder="1" applyAlignment="1">
      <alignment horizontal="center"/>
    </xf>
    <xf numFmtId="0" fontId="1" fillId="0" borderId="72" xfId="3" applyBorder="1"/>
    <xf numFmtId="0" fontId="11" fillId="25" borderId="64" xfId="5" applyFont="1" applyFill="1" applyBorder="1"/>
    <xf numFmtId="0" fontId="11" fillId="25" borderId="65" xfId="5" applyFont="1" applyFill="1" applyBorder="1"/>
    <xf numFmtId="0" fontId="11" fillId="25" borderId="5" xfId="5" applyFont="1" applyFill="1" applyBorder="1"/>
    <xf numFmtId="0" fontId="1" fillId="4" borderId="69" xfId="3" applyFill="1" applyBorder="1" applyAlignment="1"/>
    <xf numFmtId="0" fontId="1" fillId="4" borderId="4" xfId="3" applyFill="1" applyBorder="1" applyAlignment="1"/>
    <xf numFmtId="0" fontId="1" fillId="0" borderId="67" xfId="3" applyBorder="1" applyAlignment="1">
      <alignment horizontal="center" wrapText="1"/>
    </xf>
    <xf numFmtId="0" fontId="1" fillId="0" borderId="68" xfId="3" applyBorder="1" applyAlignment="1">
      <alignment horizontal="center" wrapText="1"/>
    </xf>
    <xf numFmtId="0" fontId="8" fillId="7" borderId="25" xfId="3" applyFont="1" applyFill="1" applyBorder="1" applyAlignment="1"/>
    <xf numFmtId="0" fontId="1" fillId="0" borderId="68" xfId="3" applyBorder="1" applyAlignment="1"/>
    <xf numFmtId="164" fontId="13" fillId="0" borderId="30" xfId="0" applyNumberFormat="1" applyFont="1" applyBorder="1" applyAlignment="1">
      <alignment horizontal="center"/>
    </xf>
    <xf numFmtId="0" fontId="13" fillId="0" borderId="29" xfId="0" applyFont="1" applyBorder="1" applyAlignment="1">
      <alignment horizontal="center"/>
    </xf>
    <xf numFmtId="0" fontId="13" fillId="0" borderId="28" xfId="0" applyFont="1" applyBorder="1" applyAlignment="1">
      <alignment horizontal="center"/>
    </xf>
    <xf numFmtId="0" fontId="4" fillId="11" borderId="34" xfId="2" applyFont="1" applyFill="1" applyBorder="1" applyAlignment="1" applyProtection="1">
      <alignment horizontal="left"/>
      <protection locked="0"/>
    </xf>
    <xf numFmtId="0" fontId="0" fillId="0" borderId="33" xfId="0" applyBorder="1" applyAlignment="1" applyProtection="1">
      <alignment horizontal="left"/>
      <protection locked="0"/>
    </xf>
    <xf numFmtId="0" fontId="0" fillId="0" borderId="32" xfId="0" applyBorder="1" applyAlignment="1" applyProtection="1">
      <alignment horizontal="left"/>
      <protection locked="0"/>
    </xf>
  </cellXfs>
  <cellStyles count="7">
    <cellStyle name="Normal_CONTACT" xfId="1"/>
    <cellStyle name="Normal_Dlnmrfrm" xfId="2"/>
    <cellStyle name="Standaard" xfId="0" builtinId="0"/>
    <cellStyle name="Standaard 2" xfId="3"/>
    <cellStyle name="Standaard 2 2" xfId="4"/>
    <cellStyle name="Standaard_Renners tabel" xfId="5"/>
    <cellStyle name="Standaard_Rennerstabel" xfId="6"/>
  </cellStyles>
  <dxfs count="10">
    <dxf>
      <fill>
        <patternFill>
          <bgColor theme="9" tint="0.39994506668294322"/>
        </patternFill>
      </fill>
    </dxf>
    <dxf>
      <fill>
        <patternFill>
          <bgColor indexed="10"/>
        </patternFill>
      </fill>
    </dxf>
    <dxf>
      <fill>
        <patternFill>
          <bgColor indexed="10"/>
        </patternFill>
      </fill>
    </dxf>
    <dxf>
      <fill>
        <patternFill>
          <bgColor indexed="10"/>
        </patternFill>
      </fill>
    </dxf>
    <dxf>
      <fill>
        <patternFill>
          <bgColor theme="9" tint="0.59996337778862885"/>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2:O106"/>
  <sheetViews>
    <sheetView topLeftCell="A70" zoomScaleNormal="100" workbookViewId="0">
      <selection activeCell="B109" sqref="B109"/>
    </sheetView>
  </sheetViews>
  <sheetFormatPr defaultRowHeight="15"/>
  <cols>
    <col min="1" max="1" width="9.140625" style="281"/>
    <col min="2" max="2" width="123.85546875" style="283" customWidth="1"/>
    <col min="3" max="13" width="9.140625" style="281"/>
    <col min="14" max="15" width="9.140625" style="123"/>
  </cols>
  <sheetData>
    <row r="2" spans="1:3" ht="23.25">
      <c r="B2" s="282" t="s">
        <v>147</v>
      </c>
    </row>
    <row r="4" spans="1:3" ht="26.25">
      <c r="B4" s="342" t="s">
        <v>148</v>
      </c>
    </row>
    <row r="5" spans="1:3">
      <c r="B5" s="342"/>
    </row>
    <row r="6" spans="1:3">
      <c r="B6" s="343" t="s">
        <v>102</v>
      </c>
    </row>
    <row r="7" spans="1:3">
      <c r="A7" s="336"/>
      <c r="B7" s="338" t="s">
        <v>163</v>
      </c>
      <c r="C7" s="337"/>
    </row>
    <row r="8" spans="1:3" ht="26.25">
      <c r="A8" s="336"/>
      <c r="B8" s="338" t="s">
        <v>164</v>
      </c>
      <c r="C8" s="337"/>
    </row>
    <row r="9" spans="1:3" ht="26.25">
      <c r="A9" s="336"/>
      <c r="B9" s="338" t="s">
        <v>165</v>
      </c>
      <c r="C9" s="337"/>
    </row>
    <row r="10" spans="1:3">
      <c r="A10" s="336"/>
      <c r="B10" s="338" t="s">
        <v>166</v>
      </c>
      <c r="C10" s="337"/>
    </row>
    <row r="11" spans="1:3">
      <c r="A11" s="336"/>
      <c r="B11" s="338" t="s">
        <v>167</v>
      </c>
      <c r="C11" s="337"/>
    </row>
    <row r="12" spans="1:3">
      <c r="B12" s="339"/>
    </row>
    <row r="13" spans="1:3">
      <c r="B13" s="340" t="s">
        <v>168</v>
      </c>
    </row>
    <row r="14" spans="1:3" ht="26.25">
      <c r="B14" s="340" t="s">
        <v>169</v>
      </c>
    </row>
    <row r="15" spans="1:3">
      <c r="B15" s="340" t="s">
        <v>170</v>
      </c>
    </row>
    <row r="16" spans="1:3">
      <c r="B16" s="340" t="s">
        <v>171</v>
      </c>
    </row>
    <row r="17" spans="2:2">
      <c r="B17" s="341"/>
    </row>
    <row r="18" spans="2:2">
      <c r="B18" s="340" t="s">
        <v>172</v>
      </c>
    </row>
    <row r="19" spans="2:2">
      <c r="B19" s="340" t="s">
        <v>173</v>
      </c>
    </row>
    <row r="20" spans="2:2">
      <c r="B20" s="340" t="s">
        <v>174</v>
      </c>
    </row>
    <row r="22" spans="2:2">
      <c r="B22" s="342" t="s">
        <v>66</v>
      </c>
    </row>
    <row r="23" spans="2:2">
      <c r="B23" s="342"/>
    </row>
    <row r="24" spans="2:2">
      <c r="B24" s="342" t="s">
        <v>67</v>
      </c>
    </row>
    <row r="25" spans="2:2">
      <c r="B25" s="342"/>
    </row>
    <row r="26" spans="2:2">
      <c r="B26" s="342" t="s">
        <v>68</v>
      </c>
    </row>
    <row r="27" spans="2:2">
      <c r="B27" s="342"/>
    </row>
    <row r="28" spans="2:2">
      <c r="B28" s="342"/>
    </row>
    <row r="29" spans="2:2">
      <c r="B29" s="342" t="s">
        <v>149</v>
      </c>
    </row>
    <row r="30" spans="2:2">
      <c r="B30" s="342" t="s">
        <v>150</v>
      </c>
    </row>
    <row r="31" spans="2:2">
      <c r="B31" s="342"/>
    </row>
    <row r="32" spans="2:2">
      <c r="B32" s="342" t="s">
        <v>57</v>
      </c>
    </row>
    <row r="33" spans="2:2">
      <c r="B33" s="342" t="s">
        <v>86</v>
      </c>
    </row>
    <row r="34" spans="2:2">
      <c r="B34" s="342" t="s">
        <v>92</v>
      </c>
    </row>
    <row r="35" spans="2:2" ht="26.25">
      <c r="B35" s="342" t="s">
        <v>58</v>
      </c>
    </row>
    <row r="36" spans="2:2" ht="39">
      <c r="B36" s="344" t="s">
        <v>159</v>
      </c>
    </row>
    <row r="37" spans="2:2">
      <c r="B37" s="342" t="s">
        <v>151</v>
      </c>
    </row>
    <row r="38" spans="2:2">
      <c r="B38" s="342" t="s">
        <v>59</v>
      </c>
    </row>
    <row r="39" spans="2:2" ht="26.25">
      <c r="B39" s="342" t="s">
        <v>152</v>
      </c>
    </row>
    <row r="40" spans="2:2">
      <c r="B40" s="342" t="s">
        <v>60</v>
      </c>
    </row>
    <row r="41" spans="2:2">
      <c r="B41" s="342" t="s">
        <v>61</v>
      </c>
    </row>
    <row r="42" spans="2:2" ht="26.25">
      <c r="B42" s="342" t="s">
        <v>62</v>
      </c>
    </row>
    <row r="43" spans="2:2" ht="26.25">
      <c r="B43" s="342" t="s">
        <v>63</v>
      </c>
    </row>
    <row r="44" spans="2:2" ht="26.25">
      <c r="B44" s="342" t="s">
        <v>64</v>
      </c>
    </row>
    <row r="45" spans="2:2" ht="26.25">
      <c r="B45" s="342" t="s">
        <v>88</v>
      </c>
    </row>
    <row r="46" spans="2:2" ht="39">
      <c r="B46" s="344" t="s">
        <v>87</v>
      </c>
    </row>
    <row r="47" spans="2:2">
      <c r="B47" s="342" t="s">
        <v>65</v>
      </c>
    </row>
    <row r="48" spans="2:2">
      <c r="B48" s="342" t="s">
        <v>153</v>
      </c>
    </row>
    <row r="49" spans="2:2">
      <c r="B49" s="342" t="s">
        <v>103</v>
      </c>
    </row>
    <row r="50" spans="2:2">
      <c r="B50" s="342" t="s">
        <v>104</v>
      </c>
    </row>
    <row r="51" spans="2:2">
      <c r="B51" s="342" t="s">
        <v>105</v>
      </c>
    </row>
    <row r="52" spans="2:2">
      <c r="B52" s="342" t="s">
        <v>106</v>
      </c>
    </row>
    <row r="53" spans="2:2">
      <c r="B53" s="342" t="s">
        <v>107</v>
      </c>
    </row>
    <row r="54" spans="2:2">
      <c r="B54" s="342" t="s">
        <v>108</v>
      </c>
    </row>
    <row r="55" spans="2:2">
      <c r="B55" s="342" t="s">
        <v>109</v>
      </c>
    </row>
    <row r="56" spans="2:2">
      <c r="B56" s="342" t="s">
        <v>110</v>
      </c>
    </row>
    <row r="57" spans="2:2">
      <c r="B57" s="342" t="s">
        <v>111</v>
      </c>
    </row>
    <row r="58" spans="2:2">
      <c r="B58" s="342" t="s">
        <v>112</v>
      </c>
    </row>
    <row r="59" spans="2:2">
      <c r="B59" s="342" t="s">
        <v>113</v>
      </c>
    </row>
    <row r="60" spans="2:2">
      <c r="B60" s="342" t="s">
        <v>114</v>
      </c>
    </row>
    <row r="61" spans="2:2">
      <c r="B61" s="342" t="s">
        <v>115</v>
      </c>
    </row>
    <row r="62" spans="2:2">
      <c r="B62" s="342" t="s">
        <v>116</v>
      </c>
    </row>
    <row r="63" spans="2:2">
      <c r="B63" s="342" t="s">
        <v>117</v>
      </c>
    </row>
    <row r="64" spans="2:2">
      <c r="B64" s="342" t="s">
        <v>118</v>
      </c>
    </row>
    <row r="65" spans="2:2">
      <c r="B65" s="342" t="s">
        <v>119</v>
      </c>
    </row>
    <row r="66" spans="2:2">
      <c r="B66" s="342" t="s">
        <v>120</v>
      </c>
    </row>
    <row r="67" spans="2:2">
      <c r="B67" s="342" t="s">
        <v>121</v>
      </c>
    </row>
    <row r="68" spans="2:2">
      <c r="B68" s="342" t="s">
        <v>122</v>
      </c>
    </row>
    <row r="69" spans="2:2" ht="26.25">
      <c r="B69" s="342" t="s">
        <v>154</v>
      </c>
    </row>
    <row r="70" spans="2:2" ht="26.25">
      <c r="B70" s="342" t="s">
        <v>155</v>
      </c>
    </row>
    <row r="71" spans="2:2" ht="26.25">
      <c r="B71" s="342" t="s">
        <v>156</v>
      </c>
    </row>
    <row r="72" spans="2:2" ht="26.25">
      <c r="B72" s="342" t="s">
        <v>157</v>
      </c>
    </row>
    <row r="73" spans="2:2">
      <c r="B73" s="342" t="s">
        <v>123</v>
      </c>
    </row>
    <row r="74" spans="2:2">
      <c r="B74" s="342" t="s">
        <v>124</v>
      </c>
    </row>
    <row r="75" spans="2:2">
      <c r="B75" s="342" t="s">
        <v>125</v>
      </c>
    </row>
    <row r="76" spans="2:2">
      <c r="B76" s="342" t="s">
        <v>126</v>
      </c>
    </row>
    <row r="77" spans="2:2">
      <c r="B77" s="342" t="s">
        <v>127</v>
      </c>
    </row>
    <row r="78" spans="2:2">
      <c r="B78" s="342" t="s">
        <v>128</v>
      </c>
    </row>
    <row r="79" spans="2:2">
      <c r="B79" s="342" t="s">
        <v>129</v>
      </c>
    </row>
    <row r="80" spans="2:2">
      <c r="B80" s="342" t="s">
        <v>130</v>
      </c>
    </row>
    <row r="81" spans="2:2">
      <c r="B81" s="342" t="s">
        <v>131</v>
      </c>
    </row>
    <row r="82" spans="2:2">
      <c r="B82" s="342" t="s">
        <v>132</v>
      </c>
    </row>
    <row r="83" spans="2:2">
      <c r="B83" s="342" t="s">
        <v>133</v>
      </c>
    </row>
    <row r="84" spans="2:2">
      <c r="B84" s="342" t="s">
        <v>134</v>
      </c>
    </row>
    <row r="85" spans="2:2">
      <c r="B85" s="342" t="s">
        <v>135</v>
      </c>
    </row>
    <row r="86" spans="2:2">
      <c r="B86" s="342" t="s">
        <v>136</v>
      </c>
    </row>
    <row r="87" spans="2:2">
      <c r="B87" s="342" t="s">
        <v>137</v>
      </c>
    </row>
    <row r="88" spans="2:2">
      <c r="B88" s="342" t="s">
        <v>138</v>
      </c>
    </row>
    <row r="89" spans="2:2">
      <c r="B89" s="342" t="s">
        <v>93</v>
      </c>
    </row>
    <row r="90" spans="2:2">
      <c r="B90" s="342" t="s">
        <v>139</v>
      </c>
    </row>
    <row r="91" spans="2:2">
      <c r="B91" s="342" t="s">
        <v>140</v>
      </c>
    </row>
    <row r="92" spans="2:2">
      <c r="B92" s="342" t="s">
        <v>141</v>
      </c>
    </row>
    <row r="93" spans="2:2">
      <c r="B93" s="342" t="s">
        <v>142</v>
      </c>
    </row>
    <row r="94" spans="2:2" ht="26.25">
      <c r="B94" s="342" t="s">
        <v>96</v>
      </c>
    </row>
    <row r="95" spans="2:2">
      <c r="B95" s="342" t="s">
        <v>95</v>
      </c>
    </row>
    <row r="96" spans="2:2">
      <c r="B96" s="342" t="s">
        <v>158</v>
      </c>
    </row>
    <row r="97" spans="2:2" ht="26.25">
      <c r="B97" s="342" t="s">
        <v>94</v>
      </c>
    </row>
    <row r="98" spans="2:2">
      <c r="B98" s="342" t="s">
        <v>160</v>
      </c>
    </row>
    <row r="99" spans="2:2" ht="26.25">
      <c r="B99" s="342" t="s">
        <v>161</v>
      </c>
    </row>
    <row r="100" spans="2:2" ht="39">
      <c r="B100" s="344" t="s">
        <v>80</v>
      </c>
    </row>
    <row r="101" spans="2:2">
      <c r="B101" s="342" t="s">
        <v>162</v>
      </c>
    </row>
    <row r="102" spans="2:2" ht="26.25">
      <c r="B102" s="342" t="s">
        <v>81</v>
      </c>
    </row>
    <row r="103" spans="2:2" ht="26.25">
      <c r="B103" s="342" t="s">
        <v>82</v>
      </c>
    </row>
    <row r="104" spans="2:2" ht="26.25">
      <c r="B104" s="342" t="s">
        <v>89</v>
      </c>
    </row>
    <row r="105" spans="2:2" ht="26.25">
      <c r="B105" s="342" t="s">
        <v>90</v>
      </c>
    </row>
    <row r="106" spans="2:2">
      <c r="B106" s="342" t="s">
        <v>91</v>
      </c>
    </row>
  </sheetData>
  <phoneticPr fontId="18" type="noConversion"/>
  <pageMargins left="0.75" right="0.75" top="1" bottom="1" header="0.5" footer="0.5"/>
  <pageSetup paperSize="9"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sheetPr codeName="Blad2"/>
  <dimension ref="A1:AL314"/>
  <sheetViews>
    <sheetView tabSelected="1" workbookViewId="0">
      <pane xSplit="9" ySplit="5" topLeftCell="J177" activePane="bottomRight" state="frozen"/>
      <selection activeCell="B76" sqref="B76:U76"/>
      <selection pane="topRight" activeCell="B76" sqref="B76:U76"/>
      <selection pane="bottomLeft" activeCell="B76" sqref="B76:U76"/>
      <selection pane="bottomRight" activeCell="I256" sqref="I256"/>
    </sheetView>
  </sheetViews>
  <sheetFormatPr defaultColWidth="0" defaultRowHeight="12.75" zeroHeight="1"/>
  <cols>
    <col min="1" max="1" width="12.7109375" style="5" bestFit="1" customWidth="1"/>
    <col min="2" max="2" width="15.140625" style="14" customWidth="1"/>
    <col min="3" max="3" width="11.28515625" style="14" customWidth="1"/>
    <col min="4" max="4" width="9.5703125" style="14" customWidth="1"/>
    <col min="5" max="5" width="6.5703125" style="15" customWidth="1"/>
    <col min="6" max="6" width="10.42578125" style="13" hidden="1" customWidth="1"/>
    <col min="7" max="7" width="9.42578125" style="13" customWidth="1"/>
    <col min="8" max="8" width="25.85546875" style="14" bestFit="1" customWidth="1"/>
    <col min="9" max="9" width="32.85546875" style="14" customWidth="1"/>
    <col min="10" max="10" width="9" style="13" customWidth="1"/>
    <col min="11" max="11" width="6.7109375" style="5" hidden="1" customWidth="1"/>
    <col min="12" max="12" width="5.28515625" style="5" customWidth="1"/>
    <col min="13" max="31" width="5.28515625" style="5" hidden="1" customWidth="1"/>
    <col min="32" max="32" width="5.28515625" style="5" customWidth="1"/>
    <col min="33" max="36" width="6.7109375" style="5" customWidth="1"/>
    <col min="37" max="37" width="9.140625" style="12" customWidth="1"/>
    <col min="38" max="38" width="9.140625" style="191" customWidth="1"/>
    <col min="39" max="16384" width="0" style="5" hidden="1"/>
  </cols>
  <sheetData>
    <row r="1" spans="1:38" ht="18" customHeight="1">
      <c r="A1" s="136" t="s">
        <v>69</v>
      </c>
      <c r="B1" s="397" t="s">
        <v>70</v>
      </c>
      <c r="C1" s="398"/>
      <c r="D1" s="168"/>
      <c r="E1" s="394" t="s">
        <v>37</v>
      </c>
      <c r="F1" s="394"/>
      <c r="G1" s="394"/>
      <c r="H1" s="394"/>
      <c r="I1" s="394"/>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90"/>
    </row>
    <row r="2" spans="1:38" ht="12.75" customHeight="1">
      <c r="A2" s="136" t="s">
        <v>71</v>
      </c>
      <c r="B2" s="397" t="s">
        <v>72</v>
      </c>
      <c r="C2" s="398"/>
      <c r="D2" s="168"/>
      <c r="E2" s="395"/>
      <c r="F2" s="395"/>
      <c r="G2" s="395"/>
      <c r="H2" s="395"/>
      <c r="I2" s="395"/>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90"/>
    </row>
    <row r="3" spans="1:38" ht="13.5" customHeight="1" thickBot="1">
      <c r="A3" s="136" t="s">
        <v>73</v>
      </c>
      <c r="B3" s="397" t="s">
        <v>74</v>
      </c>
      <c r="C3" s="398"/>
      <c r="D3" s="168"/>
      <c r="E3" s="396"/>
      <c r="F3" s="396"/>
      <c r="G3" s="396"/>
      <c r="H3" s="396"/>
      <c r="I3" s="396"/>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90"/>
    </row>
    <row r="4" spans="1:38" ht="13.5" customHeight="1" thickBot="1">
      <c r="A4" s="168"/>
      <c r="B4" s="168"/>
      <c r="C4" s="403" t="s">
        <v>98</v>
      </c>
      <c r="D4" s="405" t="s">
        <v>97</v>
      </c>
      <c r="E4" s="75" t="s">
        <v>31</v>
      </c>
      <c r="F4" s="401" t="s">
        <v>36</v>
      </c>
      <c r="G4" s="401" t="s">
        <v>35</v>
      </c>
      <c r="H4" s="414" t="s">
        <v>34</v>
      </c>
      <c r="I4" s="399" t="s">
        <v>24</v>
      </c>
      <c r="J4" s="403" t="s">
        <v>23</v>
      </c>
      <c r="K4" s="74"/>
      <c r="L4" s="74" t="s">
        <v>33</v>
      </c>
      <c r="M4" s="137"/>
      <c r="N4" s="137"/>
      <c r="O4" s="137"/>
      <c r="P4" s="73"/>
      <c r="Q4" s="73"/>
      <c r="R4" s="73"/>
      <c r="S4" s="73"/>
      <c r="T4" s="73"/>
      <c r="U4" s="73"/>
      <c r="V4" s="73"/>
      <c r="W4" s="73"/>
      <c r="X4" s="73"/>
      <c r="Y4" s="73"/>
      <c r="Z4" s="73"/>
      <c r="AA4" s="73"/>
      <c r="AB4" s="73"/>
      <c r="AC4" s="73"/>
      <c r="AD4" s="73"/>
      <c r="AE4" s="73"/>
      <c r="AF4" s="73"/>
      <c r="AG4" s="73"/>
      <c r="AH4" s="73"/>
      <c r="AI4" s="73"/>
      <c r="AJ4" s="73"/>
      <c r="AK4" s="72"/>
    </row>
    <row r="5" spans="1:38" ht="15.75" customHeight="1" thickBot="1">
      <c r="A5" s="168"/>
      <c r="B5" s="168"/>
      <c r="C5" s="404"/>
      <c r="D5" s="406"/>
      <c r="E5" s="71"/>
      <c r="F5" s="402"/>
      <c r="G5" s="413"/>
      <c r="H5" s="415"/>
      <c r="I5" s="400"/>
      <c r="J5" s="412"/>
      <c r="K5" s="70" t="s">
        <v>75</v>
      </c>
      <c r="L5" s="69">
        <v>1</v>
      </c>
      <c r="M5" s="69">
        <v>2</v>
      </c>
      <c r="N5" s="69">
        <v>3</v>
      </c>
      <c r="O5" s="69">
        <v>4</v>
      </c>
      <c r="P5" s="69">
        <v>5</v>
      </c>
      <c r="Q5" s="69">
        <v>6</v>
      </c>
      <c r="R5" s="69">
        <v>7</v>
      </c>
      <c r="S5" s="69">
        <v>8</v>
      </c>
      <c r="T5" s="69">
        <v>9</v>
      </c>
      <c r="U5" s="69">
        <v>10</v>
      </c>
      <c r="V5" s="69">
        <v>11</v>
      </c>
      <c r="W5" s="69">
        <v>12</v>
      </c>
      <c r="X5" s="69">
        <v>13</v>
      </c>
      <c r="Y5" s="69">
        <v>14</v>
      </c>
      <c r="Z5" s="69">
        <v>15</v>
      </c>
      <c r="AA5" s="69">
        <v>16</v>
      </c>
      <c r="AB5" s="69">
        <v>17</v>
      </c>
      <c r="AC5" s="69">
        <v>18</v>
      </c>
      <c r="AD5" s="69">
        <v>19</v>
      </c>
      <c r="AE5" s="69">
        <v>20</v>
      </c>
      <c r="AF5" s="335">
        <v>21</v>
      </c>
      <c r="AG5" s="109" t="s">
        <v>24</v>
      </c>
      <c r="AH5" s="109" t="s">
        <v>48</v>
      </c>
      <c r="AI5" s="109" t="s">
        <v>47</v>
      </c>
      <c r="AJ5" s="109" t="s">
        <v>46</v>
      </c>
      <c r="AK5" s="110" t="s">
        <v>32</v>
      </c>
    </row>
    <row r="6" spans="1:38" s="16" customFormat="1" ht="13.5" thickBot="1">
      <c r="A6" s="407" t="s">
        <v>175</v>
      </c>
      <c r="B6" s="409"/>
      <c r="C6" s="40" t="s">
        <v>176</v>
      </c>
      <c r="D6" s="261" t="s">
        <v>177</v>
      </c>
      <c r="E6" s="138" t="s">
        <v>31</v>
      </c>
      <c r="F6" s="28">
        <f t="shared" ref="F6:F69" si="0">IF(E6="uit",0,1)</f>
        <v>0</v>
      </c>
      <c r="G6" s="49">
        <v>1</v>
      </c>
      <c r="H6" s="227" t="s">
        <v>200</v>
      </c>
      <c r="I6" s="228" t="s">
        <v>201</v>
      </c>
      <c r="J6" s="27">
        <f t="shared" ref="J6:J69" si="1">SUM(K6:AK6)*F6</f>
        <v>0</v>
      </c>
      <c r="K6" s="68"/>
      <c r="L6" s="67"/>
      <c r="M6" s="67">
        <v>3</v>
      </c>
      <c r="N6" s="67"/>
      <c r="O6" s="67"/>
      <c r="P6" s="67"/>
      <c r="Q6" s="67"/>
      <c r="R6" s="67"/>
      <c r="S6" s="67">
        <v>30</v>
      </c>
      <c r="T6" s="67"/>
      <c r="U6" s="67"/>
      <c r="V6" s="67"/>
      <c r="W6" s="67"/>
      <c r="X6" s="67"/>
      <c r="Y6" s="67"/>
      <c r="Z6" s="67"/>
      <c r="AA6" s="67"/>
      <c r="AB6" s="67"/>
      <c r="AC6" s="67"/>
      <c r="AD6" s="67"/>
      <c r="AE6" s="67"/>
      <c r="AF6" s="94"/>
      <c r="AG6" s="94"/>
      <c r="AH6" s="94"/>
      <c r="AI6" s="94"/>
      <c r="AJ6" s="94"/>
      <c r="AK6" s="66"/>
      <c r="AL6" s="191" t="str">
        <f t="shared" ref="AL6:AL69" si="2">E6</f>
        <v>uit</v>
      </c>
    </row>
    <row r="7" spans="1:38" s="16" customFormat="1" ht="13.5" thickBot="1">
      <c r="A7" s="223"/>
      <c r="B7" s="223"/>
      <c r="C7" s="43" t="s">
        <v>178</v>
      </c>
      <c r="D7" s="262" t="s">
        <v>178</v>
      </c>
      <c r="E7" s="138" t="s">
        <v>31</v>
      </c>
      <c r="F7" s="28">
        <f t="shared" si="0"/>
        <v>0</v>
      </c>
      <c r="G7" s="52">
        <v>2</v>
      </c>
      <c r="H7" s="229" t="s">
        <v>202</v>
      </c>
      <c r="I7" s="230" t="s">
        <v>201</v>
      </c>
      <c r="J7" s="27">
        <f t="shared" si="1"/>
        <v>0</v>
      </c>
      <c r="K7" s="50"/>
      <c r="L7" s="49"/>
      <c r="M7" s="49"/>
      <c r="N7" s="49"/>
      <c r="O7" s="49"/>
      <c r="P7" s="49"/>
      <c r="Q7" s="49"/>
      <c r="R7" s="49"/>
      <c r="S7" s="49"/>
      <c r="T7" s="49"/>
      <c r="U7" s="49"/>
      <c r="V7" s="49"/>
      <c r="W7" s="49"/>
      <c r="X7" s="49"/>
      <c r="Y7" s="49"/>
      <c r="Z7" s="49"/>
      <c r="AA7" s="49"/>
      <c r="AB7" s="49"/>
      <c r="AC7" s="49"/>
      <c r="AD7" s="49"/>
      <c r="AE7" s="49"/>
      <c r="AF7" s="95"/>
      <c r="AG7" s="95"/>
      <c r="AH7" s="95"/>
      <c r="AI7" s="95"/>
      <c r="AJ7" s="95"/>
      <c r="AK7" s="48"/>
      <c r="AL7" s="191" t="str">
        <f t="shared" si="2"/>
        <v>uit</v>
      </c>
    </row>
    <row r="8" spans="1:38" s="16" customFormat="1" ht="13.5" thickBot="1">
      <c r="A8" s="223"/>
      <c r="B8" s="223"/>
      <c r="C8" s="40" t="s">
        <v>177</v>
      </c>
      <c r="D8" s="262" t="s">
        <v>178</v>
      </c>
      <c r="E8" s="139" t="s">
        <v>31</v>
      </c>
      <c r="F8" s="28">
        <f t="shared" si="0"/>
        <v>0</v>
      </c>
      <c r="G8" s="49">
        <v>3</v>
      </c>
      <c r="H8" s="229" t="s">
        <v>203</v>
      </c>
      <c r="I8" s="230" t="s">
        <v>201</v>
      </c>
      <c r="J8" s="27">
        <f t="shared" si="1"/>
        <v>0</v>
      </c>
      <c r="K8" s="50"/>
      <c r="L8" s="49"/>
      <c r="M8" s="49"/>
      <c r="N8" s="49"/>
      <c r="O8" s="49"/>
      <c r="P8" s="49"/>
      <c r="Q8" s="49"/>
      <c r="R8" s="49"/>
      <c r="S8" s="49"/>
      <c r="T8" s="49"/>
      <c r="U8" s="49"/>
      <c r="V8" s="49"/>
      <c r="W8" s="49"/>
      <c r="X8" s="49"/>
      <c r="Y8" s="49"/>
      <c r="Z8" s="49"/>
      <c r="AA8" s="49"/>
      <c r="AB8" s="49"/>
      <c r="AC8" s="49"/>
      <c r="AD8" s="49"/>
      <c r="AE8" s="49"/>
      <c r="AF8" s="95"/>
      <c r="AG8" s="95"/>
      <c r="AH8" s="95"/>
      <c r="AI8" s="95"/>
      <c r="AJ8" s="95"/>
      <c r="AK8" s="48"/>
      <c r="AL8" s="191" t="str">
        <f t="shared" si="2"/>
        <v>uit</v>
      </c>
    </row>
    <row r="9" spans="1:38" s="16" customFormat="1" ht="13.5" thickBot="1">
      <c r="A9" s="223"/>
      <c r="B9" s="223"/>
      <c r="C9" s="40" t="s">
        <v>177</v>
      </c>
      <c r="D9" s="262" t="s">
        <v>178</v>
      </c>
      <c r="E9" s="139"/>
      <c r="F9" s="28">
        <f t="shared" si="0"/>
        <v>1</v>
      </c>
      <c r="G9" s="49">
        <v>4</v>
      </c>
      <c r="H9" s="229" t="s">
        <v>204</v>
      </c>
      <c r="I9" s="230" t="s">
        <v>201</v>
      </c>
      <c r="J9" s="27">
        <f t="shared" si="1"/>
        <v>7</v>
      </c>
      <c r="K9" s="50"/>
      <c r="L9" s="49"/>
      <c r="M9" s="49"/>
      <c r="N9" s="49"/>
      <c r="O9" s="49"/>
      <c r="P9" s="49"/>
      <c r="Q9" s="49"/>
      <c r="R9" s="49"/>
      <c r="S9" s="49"/>
      <c r="T9" s="49"/>
      <c r="U9" s="49"/>
      <c r="V9" s="49"/>
      <c r="W9" s="49"/>
      <c r="X9" s="49"/>
      <c r="Y9" s="49"/>
      <c r="Z9" s="49"/>
      <c r="AA9" s="49"/>
      <c r="AB9" s="49">
        <v>7</v>
      </c>
      <c r="AC9" s="49"/>
      <c r="AD9" s="49"/>
      <c r="AE9" s="49"/>
      <c r="AF9" s="95"/>
      <c r="AG9" s="95"/>
      <c r="AH9" s="95"/>
      <c r="AI9" s="95"/>
      <c r="AJ9" s="95"/>
      <c r="AK9" s="48"/>
      <c r="AL9" s="191">
        <f t="shared" si="2"/>
        <v>0</v>
      </c>
    </row>
    <row r="10" spans="1:38" s="16" customFormat="1" ht="13.5" thickBot="1">
      <c r="A10" s="223"/>
      <c r="B10" s="223"/>
      <c r="C10" s="40"/>
      <c r="D10" s="262" t="s">
        <v>176</v>
      </c>
      <c r="E10" s="139"/>
      <c r="F10" s="28">
        <f t="shared" si="0"/>
        <v>1</v>
      </c>
      <c r="G10" s="49">
        <v>5</v>
      </c>
      <c r="H10" s="229" t="s">
        <v>205</v>
      </c>
      <c r="I10" s="230" t="s">
        <v>201</v>
      </c>
      <c r="J10" s="27">
        <f t="shared" si="1"/>
        <v>50</v>
      </c>
      <c r="K10" s="50"/>
      <c r="L10" s="49"/>
      <c r="M10" s="49"/>
      <c r="N10" s="49"/>
      <c r="O10" s="49"/>
      <c r="P10" s="49"/>
      <c r="Q10" s="49"/>
      <c r="R10" s="49"/>
      <c r="S10" s="49"/>
      <c r="T10" s="49"/>
      <c r="U10" s="49"/>
      <c r="V10" s="49">
        <v>20</v>
      </c>
      <c r="W10" s="49">
        <v>10</v>
      </c>
      <c r="X10" s="49"/>
      <c r="Y10" s="49"/>
      <c r="Z10" s="49"/>
      <c r="AA10" s="49"/>
      <c r="AB10" s="49"/>
      <c r="AC10" s="49"/>
      <c r="AD10" s="49">
        <v>15</v>
      </c>
      <c r="AE10" s="49"/>
      <c r="AF10" s="95">
        <v>5</v>
      </c>
      <c r="AG10" s="95"/>
      <c r="AH10" s="95"/>
      <c r="AI10" s="95"/>
      <c r="AJ10" s="95"/>
      <c r="AK10" s="48"/>
      <c r="AL10" s="191">
        <f t="shared" si="2"/>
        <v>0</v>
      </c>
    </row>
    <row r="11" spans="1:38" s="16" customFormat="1" ht="13.5" thickBot="1">
      <c r="A11" s="223"/>
      <c r="B11" s="223"/>
      <c r="C11" s="49"/>
      <c r="D11" s="28"/>
      <c r="E11" s="139" t="s">
        <v>31</v>
      </c>
      <c r="F11" s="28">
        <f t="shared" si="0"/>
        <v>0</v>
      </c>
      <c r="G11" s="49">
        <v>6</v>
      </c>
      <c r="H11" s="229" t="s">
        <v>206</v>
      </c>
      <c r="I11" s="230" t="s">
        <v>201</v>
      </c>
      <c r="J11" s="27">
        <f t="shared" si="1"/>
        <v>0</v>
      </c>
      <c r="K11" s="50"/>
      <c r="L11" s="49"/>
      <c r="M11" s="49"/>
      <c r="N11" s="49"/>
      <c r="O11" s="49"/>
      <c r="P11" s="49"/>
      <c r="Q11" s="49"/>
      <c r="R11" s="49"/>
      <c r="S11" s="49"/>
      <c r="T11" s="49"/>
      <c r="U11" s="49"/>
      <c r="V11" s="49"/>
      <c r="W11" s="49"/>
      <c r="X11" s="49"/>
      <c r="Y11" s="49"/>
      <c r="Z11" s="49"/>
      <c r="AA11" s="49"/>
      <c r="AB11" s="49"/>
      <c r="AC11" s="49"/>
      <c r="AD11" s="49"/>
      <c r="AE11" s="49"/>
      <c r="AF11" s="95"/>
      <c r="AG11" s="95"/>
      <c r="AH11" s="95"/>
      <c r="AI11" s="95"/>
      <c r="AJ11" s="95"/>
      <c r="AK11" s="48"/>
      <c r="AL11" s="191" t="str">
        <f t="shared" si="2"/>
        <v>uit</v>
      </c>
    </row>
    <row r="12" spans="1:38" s="16" customFormat="1" ht="13.5" thickBot="1">
      <c r="A12" s="223"/>
      <c r="B12" s="223"/>
      <c r="C12" s="40"/>
      <c r="D12" s="261"/>
      <c r="E12" s="138"/>
      <c r="F12" s="28">
        <f t="shared" si="0"/>
        <v>1</v>
      </c>
      <c r="G12" s="49">
        <v>7</v>
      </c>
      <c r="H12" s="229" t="s">
        <v>546</v>
      </c>
      <c r="I12" s="230" t="s">
        <v>201</v>
      </c>
      <c r="J12" s="27">
        <f t="shared" si="1"/>
        <v>2</v>
      </c>
      <c r="K12" s="50"/>
      <c r="L12" s="49"/>
      <c r="M12" s="49"/>
      <c r="N12" s="49"/>
      <c r="O12" s="49"/>
      <c r="P12" s="49"/>
      <c r="Q12" s="49"/>
      <c r="R12" s="49"/>
      <c r="S12" s="49"/>
      <c r="T12" s="49"/>
      <c r="U12" s="49"/>
      <c r="V12" s="49"/>
      <c r="W12" s="49"/>
      <c r="X12" s="49"/>
      <c r="Y12" s="49"/>
      <c r="Z12" s="49"/>
      <c r="AA12" s="49"/>
      <c r="AB12" s="49"/>
      <c r="AC12" s="49"/>
      <c r="AD12" s="49">
        <v>2</v>
      </c>
      <c r="AE12" s="49"/>
      <c r="AF12" s="95"/>
      <c r="AG12" s="95"/>
      <c r="AH12" s="95"/>
      <c r="AI12" s="95"/>
      <c r="AJ12" s="95"/>
      <c r="AK12" s="48"/>
      <c r="AL12" s="191">
        <f t="shared" si="2"/>
        <v>0</v>
      </c>
    </row>
    <row r="13" spans="1:38" s="16" customFormat="1" ht="13.5" thickBot="1">
      <c r="A13" s="223"/>
      <c r="B13" s="223"/>
      <c r="C13" s="49"/>
      <c r="D13" s="261" t="s">
        <v>178</v>
      </c>
      <c r="E13" s="138"/>
      <c r="F13" s="28">
        <f t="shared" si="0"/>
        <v>1</v>
      </c>
      <c r="G13" s="49">
        <v>8</v>
      </c>
      <c r="H13" s="345" t="s">
        <v>207</v>
      </c>
      <c r="I13" s="230" t="s">
        <v>201</v>
      </c>
      <c r="J13" s="27">
        <f t="shared" si="1"/>
        <v>52</v>
      </c>
      <c r="K13" s="50"/>
      <c r="L13" s="49">
        <v>15</v>
      </c>
      <c r="M13" s="49"/>
      <c r="N13" s="49"/>
      <c r="O13" s="49"/>
      <c r="P13" s="49"/>
      <c r="Q13" s="49"/>
      <c r="R13" s="49"/>
      <c r="S13" s="49"/>
      <c r="T13" s="49"/>
      <c r="U13" s="49"/>
      <c r="V13" s="49"/>
      <c r="W13" s="49"/>
      <c r="X13" s="49"/>
      <c r="Y13" s="49">
        <v>2</v>
      </c>
      <c r="Z13" s="49"/>
      <c r="AA13" s="49">
        <v>35</v>
      </c>
      <c r="AB13" s="49"/>
      <c r="AC13" s="49"/>
      <c r="AD13" s="49"/>
      <c r="AE13" s="49"/>
      <c r="AF13" s="95"/>
      <c r="AG13" s="95"/>
      <c r="AH13" s="95"/>
      <c r="AI13" s="95"/>
      <c r="AJ13" s="95"/>
      <c r="AK13" s="48"/>
      <c r="AL13" s="191">
        <f t="shared" si="2"/>
        <v>0</v>
      </c>
    </row>
    <row r="14" spans="1:38" s="16" customFormat="1" ht="13.5" thickBot="1">
      <c r="A14" s="223"/>
      <c r="B14" s="223"/>
      <c r="C14" s="46"/>
      <c r="D14" s="49" t="s">
        <v>178</v>
      </c>
      <c r="E14" s="138" t="s">
        <v>31</v>
      </c>
      <c r="F14" s="28">
        <f t="shared" si="0"/>
        <v>0</v>
      </c>
      <c r="G14" s="49">
        <v>9</v>
      </c>
      <c r="H14" s="229" t="s">
        <v>208</v>
      </c>
      <c r="I14" s="230" t="s">
        <v>201</v>
      </c>
      <c r="J14" s="27">
        <f t="shared" si="1"/>
        <v>0</v>
      </c>
      <c r="K14" s="47"/>
      <c r="L14" s="46"/>
      <c r="M14" s="46"/>
      <c r="N14" s="46"/>
      <c r="O14" s="46"/>
      <c r="P14" s="46"/>
      <c r="Q14" s="46"/>
      <c r="R14" s="46"/>
      <c r="S14" s="46"/>
      <c r="T14" s="46"/>
      <c r="U14" s="46"/>
      <c r="V14" s="46"/>
      <c r="W14" s="46"/>
      <c r="X14" s="46"/>
      <c r="Y14" s="46"/>
      <c r="Z14" s="46"/>
      <c r="AA14" s="46"/>
      <c r="AB14" s="46"/>
      <c r="AC14" s="46"/>
      <c r="AD14" s="46"/>
      <c r="AE14" s="46"/>
      <c r="AF14" s="101"/>
      <c r="AG14" s="101"/>
      <c r="AH14" s="101"/>
      <c r="AI14" s="101"/>
      <c r="AJ14" s="101"/>
      <c r="AK14" s="45"/>
      <c r="AL14" s="191" t="str">
        <f t="shared" si="2"/>
        <v>uit</v>
      </c>
    </row>
    <row r="15" spans="1:38" s="16" customFormat="1" ht="13.5" thickBot="1">
      <c r="A15" s="223"/>
      <c r="B15" s="223"/>
      <c r="C15" s="37"/>
      <c r="D15" s="40"/>
      <c r="E15" s="139" t="s">
        <v>31</v>
      </c>
      <c r="F15" s="28">
        <f t="shared" si="0"/>
        <v>0</v>
      </c>
      <c r="G15" s="49">
        <v>10</v>
      </c>
      <c r="H15" s="229" t="s">
        <v>209</v>
      </c>
      <c r="I15" s="346" t="s">
        <v>201</v>
      </c>
      <c r="J15" s="27">
        <f t="shared" si="1"/>
        <v>0</v>
      </c>
      <c r="K15" s="47"/>
      <c r="L15" s="46"/>
      <c r="M15" s="46"/>
      <c r="N15" s="46"/>
      <c r="O15" s="46"/>
      <c r="P15" s="46"/>
      <c r="Q15" s="46"/>
      <c r="R15" s="46"/>
      <c r="S15" s="46"/>
      <c r="T15" s="46"/>
      <c r="U15" s="46"/>
      <c r="V15" s="46"/>
      <c r="W15" s="46"/>
      <c r="X15" s="46"/>
      <c r="Y15" s="46"/>
      <c r="Z15" s="46"/>
      <c r="AA15" s="46"/>
      <c r="AB15" s="46"/>
      <c r="AC15" s="46"/>
      <c r="AD15" s="46"/>
      <c r="AE15" s="46"/>
      <c r="AF15" s="101"/>
      <c r="AG15" s="101"/>
      <c r="AH15" s="101"/>
      <c r="AI15" s="101"/>
      <c r="AJ15" s="101"/>
      <c r="AK15" s="45"/>
      <c r="AL15" s="191" t="str">
        <f t="shared" si="2"/>
        <v>uit</v>
      </c>
    </row>
    <row r="16" spans="1:38" s="16" customFormat="1" ht="13.5" thickBot="1">
      <c r="A16" s="223"/>
      <c r="B16" s="223"/>
      <c r="C16" s="37"/>
      <c r="D16" s="40"/>
      <c r="E16" s="139"/>
      <c r="F16" s="28">
        <f t="shared" si="0"/>
        <v>1</v>
      </c>
      <c r="G16" s="49">
        <v>11</v>
      </c>
      <c r="H16" s="229" t="s">
        <v>210</v>
      </c>
      <c r="I16" s="230" t="s">
        <v>201</v>
      </c>
      <c r="J16" s="27">
        <f t="shared" si="1"/>
        <v>0</v>
      </c>
      <c r="K16" s="47"/>
      <c r="L16" s="46"/>
      <c r="M16" s="46"/>
      <c r="N16" s="46"/>
      <c r="O16" s="46"/>
      <c r="P16" s="46"/>
      <c r="Q16" s="46"/>
      <c r="R16" s="46"/>
      <c r="S16" s="46"/>
      <c r="T16" s="46"/>
      <c r="U16" s="46"/>
      <c r="V16" s="46"/>
      <c r="W16" s="46"/>
      <c r="X16" s="46"/>
      <c r="Y16" s="46"/>
      <c r="Z16" s="46"/>
      <c r="AA16" s="46"/>
      <c r="AB16" s="46"/>
      <c r="AC16" s="46"/>
      <c r="AD16" s="46"/>
      <c r="AE16" s="46"/>
      <c r="AF16" s="101"/>
      <c r="AG16" s="101"/>
      <c r="AH16" s="101"/>
      <c r="AI16" s="101"/>
      <c r="AJ16" s="101"/>
      <c r="AK16" s="45"/>
      <c r="AL16" s="191">
        <f t="shared" si="2"/>
        <v>0</v>
      </c>
    </row>
    <row r="17" spans="1:38" s="16" customFormat="1" ht="13.5" thickBot="1">
      <c r="A17" s="223"/>
      <c r="B17" s="223"/>
      <c r="C17" s="37"/>
      <c r="D17" s="40"/>
      <c r="E17" s="139"/>
      <c r="F17" s="28">
        <f t="shared" si="0"/>
        <v>1</v>
      </c>
      <c r="G17" s="49">
        <v>12</v>
      </c>
      <c r="H17" s="229" t="s">
        <v>543</v>
      </c>
      <c r="I17" s="230" t="s">
        <v>201</v>
      </c>
      <c r="J17" s="27">
        <f t="shared" si="1"/>
        <v>1</v>
      </c>
      <c r="K17" s="65"/>
      <c r="L17" s="64"/>
      <c r="M17" s="64"/>
      <c r="N17" s="64"/>
      <c r="O17" s="64"/>
      <c r="P17" s="64"/>
      <c r="Q17" s="64"/>
      <c r="R17" s="64"/>
      <c r="S17" s="64"/>
      <c r="T17" s="64">
        <v>1</v>
      </c>
      <c r="U17" s="64"/>
      <c r="V17" s="64"/>
      <c r="W17" s="64"/>
      <c r="X17" s="64"/>
      <c r="Y17" s="64"/>
      <c r="Z17" s="64"/>
      <c r="AA17" s="64"/>
      <c r="AB17" s="64"/>
      <c r="AC17" s="64"/>
      <c r="AD17" s="64"/>
      <c r="AE17" s="64"/>
      <c r="AF17" s="96"/>
      <c r="AG17" s="96"/>
      <c r="AH17" s="96"/>
      <c r="AI17" s="96"/>
      <c r="AJ17" s="96"/>
      <c r="AK17" s="63"/>
      <c r="AL17" s="191">
        <f t="shared" si="2"/>
        <v>0</v>
      </c>
    </row>
    <row r="18" spans="1:38" s="16" customFormat="1" ht="13.5" thickBot="1">
      <c r="A18" s="407" t="s">
        <v>179</v>
      </c>
      <c r="B18" s="408"/>
      <c r="C18" s="34" t="s">
        <v>177</v>
      </c>
      <c r="D18" s="280" t="s">
        <v>178</v>
      </c>
      <c r="E18" s="140"/>
      <c r="F18" s="28">
        <f t="shared" si="0"/>
        <v>1</v>
      </c>
      <c r="G18" s="58">
        <v>13</v>
      </c>
      <c r="H18" s="231" t="s">
        <v>211</v>
      </c>
      <c r="I18" s="232" t="s">
        <v>76</v>
      </c>
      <c r="J18" s="27">
        <f t="shared" si="1"/>
        <v>25</v>
      </c>
      <c r="K18" s="62"/>
      <c r="L18" s="61"/>
      <c r="M18" s="61"/>
      <c r="N18" s="61"/>
      <c r="O18" s="61"/>
      <c r="P18" s="61"/>
      <c r="Q18" s="61"/>
      <c r="R18" s="61"/>
      <c r="S18" s="61"/>
      <c r="T18" s="61"/>
      <c r="U18" s="61"/>
      <c r="V18" s="61"/>
      <c r="W18" s="61"/>
      <c r="X18" s="61"/>
      <c r="Y18" s="61"/>
      <c r="Z18" s="61"/>
      <c r="AA18" s="61"/>
      <c r="AB18" s="61"/>
      <c r="AC18" s="61"/>
      <c r="AD18" s="61"/>
      <c r="AE18" s="61"/>
      <c r="AF18" s="97"/>
      <c r="AG18" s="97">
        <v>25</v>
      </c>
      <c r="AH18" s="97"/>
      <c r="AI18" s="97"/>
      <c r="AJ18" s="97"/>
      <c r="AK18" s="60"/>
      <c r="AL18" s="191">
        <f t="shared" si="2"/>
        <v>0</v>
      </c>
    </row>
    <row r="19" spans="1:38" s="16" customFormat="1" ht="13.5" thickBot="1">
      <c r="A19" s="224"/>
      <c r="B19" s="224"/>
      <c r="C19" s="30"/>
      <c r="D19" s="32" t="s">
        <v>178</v>
      </c>
      <c r="E19" s="141"/>
      <c r="F19" s="28">
        <f t="shared" si="0"/>
        <v>1</v>
      </c>
      <c r="G19" s="58">
        <v>14</v>
      </c>
      <c r="H19" s="231" t="s">
        <v>212</v>
      </c>
      <c r="I19" s="232" t="s">
        <v>76</v>
      </c>
      <c r="J19" s="27">
        <f t="shared" si="1"/>
        <v>182</v>
      </c>
      <c r="K19" s="59"/>
      <c r="L19" s="58"/>
      <c r="M19" s="58">
        <v>6</v>
      </c>
      <c r="N19" s="58"/>
      <c r="O19" s="58"/>
      <c r="P19" s="58"/>
      <c r="Q19" s="58"/>
      <c r="R19" s="58">
        <v>1</v>
      </c>
      <c r="S19" s="58">
        <v>7</v>
      </c>
      <c r="T19" s="58"/>
      <c r="U19" s="58">
        <v>15</v>
      </c>
      <c r="V19" s="58">
        <v>5</v>
      </c>
      <c r="W19" s="58"/>
      <c r="X19" s="58">
        <v>9</v>
      </c>
      <c r="Y19" s="58">
        <v>15</v>
      </c>
      <c r="Z19" s="58"/>
      <c r="AA19" s="58"/>
      <c r="AB19" s="58">
        <v>4</v>
      </c>
      <c r="AC19" s="58">
        <v>10</v>
      </c>
      <c r="AD19" s="58"/>
      <c r="AE19" s="58"/>
      <c r="AF19" s="98"/>
      <c r="AG19" s="98">
        <v>25</v>
      </c>
      <c r="AH19" s="98"/>
      <c r="AI19" s="98"/>
      <c r="AJ19" s="98">
        <v>25</v>
      </c>
      <c r="AK19" s="57">
        <v>60</v>
      </c>
      <c r="AL19" s="191">
        <f t="shared" si="2"/>
        <v>0</v>
      </c>
    </row>
    <row r="20" spans="1:38" s="16" customFormat="1" ht="13.5" thickBot="1">
      <c r="A20" s="224"/>
      <c r="B20" s="224"/>
      <c r="C20" s="30" t="s">
        <v>178</v>
      </c>
      <c r="D20" s="32" t="s">
        <v>178</v>
      </c>
      <c r="E20" s="141"/>
      <c r="F20" s="28">
        <f t="shared" si="0"/>
        <v>1</v>
      </c>
      <c r="G20" s="58">
        <v>15</v>
      </c>
      <c r="H20" s="231" t="s">
        <v>213</v>
      </c>
      <c r="I20" s="232" t="s">
        <v>76</v>
      </c>
      <c r="J20" s="27">
        <f t="shared" si="1"/>
        <v>33</v>
      </c>
      <c r="K20" s="59"/>
      <c r="L20" s="30"/>
      <c r="M20" s="58"/>
      <c r="N20" s="58"/>
      <c r="O20" s="58"/>
      <c r="P20" s="58"/>
      <c r="Q20" s="58"/>
      <c r="R20" s="58"/>
      <c r="S20" s="58"/>
      <c r="T20" s="58">
        <v>8</v>
      </c>
      <c r="U20" s="58"/>
      <c r="V20" s="58"/>
      <c r="W20" s="58"/>
      <c r="X20" s="58"/>
      <c r="Y20" s="58"/>
      <c r="Z20" s="58"/>
      <c r="AA20" s="58"/>
      <c r="AB20" s="58"/>
      <c r="AC20" s="58"/>
      <c r="AD20" s="58"/>
      <c r="AE20" s="58"/>
      <c r="AF20" s="98"/>
      <c r="AG20" s="98">
        <v>25</v>
      </c>
      <c r="AH20" s="98"/>
      <c r="AI20" s="98"/>
      <c r="AJ20" s="98"/>
      <c r="AK20" s="57"/>
      <c r="AL20" s="191">
        <f t="shared" si="2"/>
        <v>0</v>
      </c>
    </row>
    <row r="21" spans="1:38" s="16" customFormat="1" ht="13.5" thickBot="1">
      <c r="A21" s="224"/>
      <c r="B21" s="224"/>
      <c r="C21" s="58"/>
      <c r="D21" s="265"/>
      <c r="E21" s="141"/>
      <c r="F21" s="28">
        <f t="shared" si="0"/>
        <v>1</v>
      </c>
      <c r="G21" s="58">
        <v>16</v>
      </c>
      <c r="H21" s="231" t="s">
        <v>214</v>
      </c>
      <c r="I21" s="232" t="s">
        <v>76</v>
      </c>
      <c r="J21" s="27">
        <f t="shared" si="1"/>
        <v>84</v>
      </c>
      <c r="K21" s="59"/>
      <c r="L21" s="58">
        <v>1</v>
      </c>
      <c r="M21" s="58"/>
      <c r="N21" s="58">
        <v>3</v>
      </c>
      <c r="O21" s="58">
        <v>3</v>
      </c>
      <c r="P21" s="58"/>
      <c r="Q21" s="58">
        <v>25</v>
      </c>
      <c r="R21" s="58"/>
      <c r="S21" s="58"/>
      <c r="T21" s="58"/>
      <c r="U21" s="58"/>
      <c r="V21" s="58">
        <v>8</v>
      </c>
      <c r="W21" s="58">
        <v>7</v>
      </c>
      <c r="X21" s="58"/>
      <c r="Y21" s="58"/>
      <c r="Z21" s="58">
        <v>3</v>
      </c>
      <c r="AA21" s="58"/>
      <c r="AB21" s="58"/>
      <c r="AC21" s="58"/>
      <c r="AD21" s="58">
        <v>9</v>
      </c>
      <c r="AE21" s="58"/>
      <c r="AF21" s="98"/>
      <c r="AG21" s="98">
        <v>25</v>
      </c>
      <c r="AH21" s="98"/>
      <c r="AI21" s="98"/>
      <c r="AJ21" s="98"/>
      <c r="AK21" s="57"/>
      <c r="AL21" s="191">
        <f t="shared" si="2"/>
        <v>0</v>
      </c>
    </row>
    <row r="22" spans="1:38" s="16" customFormat="1" ht="13.5" thickBot="1">
      <c r="A22" s="224"/>
      <c r="B22" s="224"/>
      <c r="C22" s="30"/>
      <c r="D22" s="32"/>
      <c r="E22" s="141"/>
      <c r="F22" s="28">
        <f t="shared" si="0"/>
        <v>1</v>
      </c>
      <c r="G22" s="58">
        <v>17</v>
      </c>
      <c r="H22" s="231" t="s">
        <v>215</v>
      </c>
      <c r="I22" s="232" t="s">
        <v>76</v>
      </c>
      <c r="J22" s="27">
        <f t="shared" si="1"/>
        <v>25</v>
      </c>
      <c r="K22" s="59"/>
      <c r="L22" s="58"/>
      <c r="M22" s="58"/>
      <c r="N22" s="58"/>
      <c r="O22" s="58"/>
      <c r="P22" s="58"/>
      <c r="Q22" s="58"/>
      <c r="R22" s="58"/>
      <c r="S22" s="58"/>
      <c r="T22" s="58"/>
      <c r="U22" s="58"/>
      <c r="V22" s="58"/>
      <c r="W22" s="58"/>
      <c r="X22" s="58"/>
      <c r="Y22" s="58"/>
      <c r="Z22" s="58"/>
      <c r="AA22" s="58"/>
      <c r="AB22" s="58"/>
      <c r="AC22" s="58"/>
      <c r="AD22" s="58"/>
      <c r="AE22" s="58"/>
      <c r="AF22" s="98"/>
      <c r="AG22" s="98">
        <v>25</v>
      </c>
      <c r="AH22" s="98"/>
      <c r="AI22" s="98"/>
      <c r="AJ22" s="98"/>
      <c r="AK22" s="57"/>
      <c r="AL22" s="191">
        <f t="shared" si="2"/>
        <v>0</v>
      </c>
    </row>
    <row r="23" spans="1:38" s="16" customFormat="1" ht="13.5" thickBot="1">
      <c r="A23" s="224"/>
      <c r="B23" s="224"/>
      <c r="C23" s="30"/>
      <c r="D23" s="32" t="s">
        <v>178</v>
      </c>
      <c r="E23" s="141"/>
      <c r="F23" s="28">
        <f t="shared" si="0"/>
        <v>1</v>
      </c>
      <c r="G23" s="58">
        <v>18</v>
      </c>
      <c r="H23" s="231" t="s">
        <v>216</v>
      </c>
      <c r="I23" s="232" t="s">
        <v>76</v>
      </c>
      <c r="J23" s="27">
        <f t="shared" si="1"/>
        <v>60</v>
      </c>
      <c r="K23" s="59"/>
      <c r="L23" s="58"/>
      <c r="M23" s="58"/>
      <c r="N23" s="58"/>
      <c r="O23" s="58"/>
      <c r="P23" s="58"/>
      <c r="Q23" s="58"/>
      <c r="R23" s="58"/>
      <c r="S23" s="58">
        <v>35</v>
      </c>
      <c r="T23" s="58"/>
      <c r="U23" s="58"/>
      <c r="V23" s="58"/>
      <c r="W23" s="58"/>
      <c r="X23" s="58"/>
      <c r="Y23" s="58"/>
      <c r="Z23" s="58"/>
      <c r="AA23" s="58"/>
      <c r="AB23" s="58"/>
      <c r="AC23" s="58"/>
      <c r="AD23" s="58"/>
      <c r="AE23" s="58"/>
      <c r="AF23" s="98"/>
      <c r="AG23" s="98">
        <v>25</v>
      </c>
      <c r="AH23" s="98"/>
      <c r="AI23" s="98"/>
      <c r="AJ23" s="98"/>
      <c r="AK23" s="57"/>
      <c r="AL23" s="191">
        <f t="shared" si="2"/>
        <v>0</v>
      </c>
    </row>
    <row r="24" spans="1:38" s="16" customFormat="1" ht="13.5" thickBot="1">
      <c r="A24" s="224"/>
      <c r="B24" s="224"/>
      <c r="C24" s="30"/>
      <c r="D24" s="32"/>
      <c r="E24" s="141"/>
      <c r="F24" s="28">
        <f t="shared" si="0"/>
        <v>1</v>
      </c>
      <c r="G24" s="58">
        <v>19</v>
      </c>
      <c r="H24" s="231" t="s">
        <v>217</v>
      </c>
      <c r="I24" s="232" t="s">
        <v>76</v>
      </c>
      <c r="J24" s="27">
        <f t="shared" si="1"/>
        <v>25</v>
      </c>
      <c r="K24" s="59"/>
      <c r="L24" s="58"/>
      <c r="M24" s="58"/>
      <c r="N24" s="58"/>
      <c r="O24" s="58"/>
      <c r="P24" s="58"/>
      <c r="Q24" s="58"/>
      <c r="R24" s="58"/>
      <c r="S24" s="58"/>
      <c r="T24" s="58"/>
      <c r="U24" s="58"/>
      <c r="V24" s="58"/>
      <c r="W24" s="58"/>
      <c r="X24" s="58"/>
      <c r="Y24" s="58"/>
      <c r="Z24" s="58"/>
      <c r="AA24" s="58"/>
      <c r="AB24" s="58"/>
      <c r="AC24" s="58"/>
      <c r="AD24" s="58"/>
      <c r="AE24" s="58"/>
      <c r="AF24" s="98"/>
      <c r="AG24" s="98">
        <v>25</v>
      </c>
      <c r="AH24" s="98"/>
      <c r="AI24" s="98"/>
      <c r="AJ24" s="98"/>
      <c r="AK24" s="57"/>
      <c r="AL24" s="191">
        <f t="shared" si="2"/>
        <v>0</v>
      </c>
    </row>
    <row r="25" spans="1:38" s="16" customFormat="1" ht="13.5" thickBot="1">
      <c r="A25" s="224"/>
      <c r="B25" s="224"/>
      <c r="C25" s="30"/>
      <c r="D25" s="32" t="s">
        <v>178</v>
      </c>
      <c r="E25" s="141"/>
      <c r="F25" s="28">
        <f t="shared" si="0"/>
        <v>1</v>
      </c>
      <c r="G25" s="58">
        <v>20</v>
      </c>
      <c r="H25" s="231" t="s">
        <v>218</v>
      </c>
      <c r="I25" s="232" t="s">
        <v>76</v>
      </c>
      <c r="J25" s="27">
        <f t="shared" si="1"/>
        <v>236</v>
      </c>
      <c r="K25" s="59"/>
      <c r="L25" s="58"/>
      <c r="M25" s="58"/>
      <c r="N25" s="58"/>
      <c r="O25" s="58"/>
      <c r="P25" s="58"/>
      <c r="Q25" s="58"/>
      <c r="R25" s="58"/>
      <c r="S25" s="58">
        <v>10</v>
      </c>
      <c r="T25" s="58"/>
      <c r="U25" s="58">
        <v>20</v>
      </c>
      <c r="V25" s="58"/>
      <c r="W25" s="58"/>
      <c r="X25" s="58">
        <v>7</v>
      </c>
      <c r="Y25" s="58">
        <v>25</v>
      </c>
      <c r="Z25" s="58"/>
      <c r="AA25" s="58"/>
      <c r="AB25" s="58">
        <v>20</v>
      </c>
      <c r="AC25" s="58">
        <v>20</v>
      </c>
      <c r="AD25" s="58"/>
      <c r="AE25" s="58">
        <v>9</v>
      </c>
      <c r="AF25" s="98"/>
      <c r="AG25" s="98">
        <v>25</v>
      </c>
      <c r="AH25" s="98"/>
      <c r="AI25" s="98"/>
      <c r="AJ25" s="98"/>
      <c r="AK25" s="57">
        <v>100</v>
      </c>
      <c r="AL25" s="191">
        <f t="shared" si="2"/>
        <v>0</v>
      </c>
    </row>
    <row r="26" spans="1:38" s="16" customFormat="1" ht="13.5" thickBot="1">
      <c r="A26" s="224"/>
      <c r="B26" s="224"/>
      <c r="C26" s="58"/>
      <c r="D26" s="265"/>
      <c r="E26" s="141" t="s">
        <v>31</v>
      </c>
      <c r="F26" s="28">
        <f t="shared" si="0"/>
        <v>0</v>
      </c>
      <c r="G26" s="58">
        <v>21</v>
      </c>
      <c r="H26" s="231" t="s">
        <v>219</v>
      </c>
      <c r="I26" s="232" t="s">
        <v>76</v>
      </c>
      <c r="J26" s="27">
        <f t="shared" si="1"/>
        <v>0</v>
      </c>
      <c r="K26" s="59"/>
      <c r="L26" s="58"/>
      <c r="M26" s="58"/>
      <c r="N26" s="58"/>
      <c r="O26" s="58"/>
      <c r="P26" s="58"/>
      <c r="Q26" s="58"/>
      <c r="R26" s="58"/>
      <c r="S26" s="58"/>
      <c r="T26" s="58"/>
      <c r="U26" s="58"/>
      <c r="V26" s="58"/>
      <c r="W26" s="58"/>
      <c r="X26" s="58"/>
      <c r="Y26" s="58"/>
      <c r="Z26" s="58"/>
      <c r="AA26" s="58"/>
      <c r="AB26" s="58"/>
      <c r="AC26" s="58"/>
      <c r="AD26" s="58"/>
      <c r="AE26" s="58"/>
      <c r="AF26" s="98"/>
      <c r="AG26" s="98">
        <v>25</v>
      </c>
      <c r="AH26" s="98"/>
      <c r="AI26" s="98"/>
      <c r="AJ26" s="98"/>
      <c r="AK26" s="57"/>
      <c r="AL26" s="191" t="str">
        <f t="shared" si="2"/>
        <v>uit</v>
      </c>
    </row>
    <row r="27" spans="1:38" s="16" customFormat="1" ht="13.5" thickBot="1">
      <c r="A27" s="224"/>
      <c r="B27" s="224"/>
      <c r="C27" s="58"/>
      <c r="D27" s="265"/>
      <c r="E27" s="141" t="s">
        <v>31</v>
      </c>
      <c r="F27" s="28">
        <f t="shared" si="0"/>
        <v>0</v>
      </c>
      <c r="G27" s="58">
        <v>22</v>
      </c>
      <c r="H27" s="231" t="s">
        <v>220</v>
      </c>
      <c r="I27" s="232" t="s">
        <v>76</v>
      </c>
      <c r="J27" s="27">
        <f t="shared" si="1"/>
        <v>0</v>
      </c>
      <c r="K27" s="59"/>
      <c r="L27" s="58"/>
      <c r="M27" s="58"/>
      <c r="N27" s="58"/>
      <c r="O27" s="58"/>
      <c r="P27" s="58"/>
      <c r="Q27" s="58"/>
      <c r="R27" s="58"/>
      <c r="S27" s="58"/>
      <c r="T27" s="58"/>
      <c r="U27" s="58"/>
      <c r="V27" s="58"/>
      <c r="W27" s="58"/>
      <c r="X27" s="58"/>
      <c r="Y27" s="58"/>
      <c r="Z27" s="58"/>
      <c r="AA27" s="58"/>
      <c r="AB27" s="58"/>
      <c r="AC27" s="58"/>
      <c r="AD27" s="58"/>
      <c r="AE27" s="58"/>
      <c r="AF27" s="98"/>
      <c r="AG27" s="98">
        <v>25</v>
      </c>
      <c r="AH27" s="98"/>
      <c r="AI27" s="98"/>
      <c r="AJ27" s="98"/>
      <c r="AK27" s="57"/>
      <c r="AL27" s="191" t="str">
        <f t="shared" si="2"/>
        <v>uit</v>
      </c>
    </row>
    <row r="28" spans="1:38" s="16" customFormat="1" ht="13.5" thickBot="1">
      <c r="A28" s="224"/>
      <c r="B28" s="224"/>
      <c r="C28" s="30"/>
      <c r="D28" s="32"/>
      <c r="E28" s="141" t="s">
        <v>31</v>
      </c>
      <c r="F28" s="28">
        <f t="shared" si="0"/>
        <v>0</v>
      </c>
      <c r="G28" s="58">
        <v>23</v>
      </c>
      <c r="H28" s="231" t="s">
        <v>221</v>
      </c>
      <c r="I28" s="347" t="s">
        <v>76</v>
      </c>
      <c r="J28" s="27">
        <f t="shared" si="1"/>
        <v>0</v>
      </c>
      <c r="K28" s="59"/>
      <c r="L28" s="58"/>
      <c r="M28" s="58"/>
      <c r="N28" s="58"/>
      <c r="O28" s="58"/>
      <c r="P28" s="58"/>
      <c r="Q28" s="58"/>
      <c r="R28" s="58"/>
      <c r="S28" s="58"/>
      <c r="T28" s="58"/>
      <c r="U28" s="58"/>
      <c r="V28" s="58"/>
      <c r="W28" s="58"/>
      <c r="X28" s="58"/>
      <c r="Y28" s="58"/>
      <c r="Z28" s="58"/>
      <c r="AA28" s="58"/>
      <c r="AB28" s="58"/>
      <c r="AC28" s="58"/>
      <c r="AD28" s="58"/>
      <c r="AE28" s="58"/>
      <c r="AF28" s="98"/>
      <c r="AG28" s="98">
        <v>25</v>
      </c>
      <c r="AH28" s="98"/>
      <c r="AI28" s="98"/>
      <c r="AJ28" s="98"/>
      <c r="AK28" s="57"/>
      <c r="AL28" s="191" t="str">
        <f t="shared" si="2"/>
        <v>uit</v>
      </c>
    </row>
    <row r="29" spans="1:38" s="16" customFormat="1" ht="13.5" thickBot="1">
      <c r="A29" s="224"/>
      <c r="B29" s="224"/>
      <c r="C29" s="242"/>
      <c r="D29" s="266"/>
      <c r="E29" s="142"/>
      <c r="F29" s="28">
        <f t="shared" si="0"/>
        <v>1</v>
      </c>
      <c r="G29" s="58">
        <v>24</v>
      </c>
      <c r="H29" s="231" t="s">
        <v>542</v>
      </c>
      <c r="I29" s="347" t="s">
        <v>76</v>
      </c>
      <c r="J29" s="27">
        <f t="shared" si="1"/>
        <v>48</v>
      </c>
      <c r="K29" s="56"/>
      <c r="L29" s="55"/>
      <c r="M29" s="55"/>
      <c r="N29" s="55"/>
      <c r="O29" s="55"/>
      <c r="P29" s="55"/>
      <c r="Q29" s="55"/>
      <c r="R29" s="55"/>
      <c r="S29" s="55"/>
      <c r="T29" s="55">
        <v>15</v>
      </c>
      <c r="U29" s="55"/>
      <c r="V29" s="55"/>
      <c r="W29" s="55"/>
      <c r="X29" s="55"/>
      <c r="Y29" s="55"/>
      <c r="Z29" s="55"/>
      <c r="AA29" s="55">
        <v>8</v>
      </c>
      <c r="AB29" s="55"/>
      <c r="AC29" s="55"/>
      <c r="AD29" s="55"/>
      <c r="AE29" s="55"/>
      <c r="AF29" s="99"/>
      <c r="AG29" s="99">
        <v>25</v>
      </c>
      <c r="AH29" s="99"/>
      <c r="AI29" s="99"/>
      <c r="AJ29" s="99"/>
      <c r="AK29" s="54"/>
      <c r="AL29" s="191">
        <f t="shared" si="2"/>
        <v>0</v>
      </c>
    </row>
    <row r="30" spans="1:38" s="16" customFormat="1" ht="13.5" thickBot="1">
      <c r="A30" s="407" t="s">
        <v>180</v>
      </c>
      <c r="B30" s="409"/>
      <c r="C30" s="128" t="s">
        <v>176</v>
      </c>
      <c r="D30" s="128" t="s">
        <v>178</v>
      </c>
      <c r="E30" s="143"/>
      <c r="F30" s="28">
        <f t="shared" si="0"/>
        <v>1</v>
      </c>
      <c r="G30" s="49">
        <v>25</v>
      </c>
      <c r="H30" s="229" t="s">
        <v>222</v>
      </c>
      <c r="I30" s="230" t="s">
        <v>77</v>
      </c>
      <c r="J30" s="27">
        <f t="shared" si="1"/>
        <v>143</v>
      </c>
      <c r="K30" s="53"/>
      <c r="L30" s="52"/>
      <c r="M30" s="52">
        <v>7</v>
      </c>
      <c r="N30" s="52"/>
      <c r="O30" s="52"/>
      <c r="P30" s="52"/>
      <c r="Q30" s="52"/>
      <c r="R30" s="52"/>
      <c r="S30" s="52">
        <v>8</v>
      </c>
      <c r="T30" s="52"/>
      <c r="U30" s="52">
        <v>10</v>
      </c>
      <c r="V30" s="52"/>
      <c r="W30" s="52"/>
      <c r="X30" s="52">
        <v>10</v>
      </c>
      <c r="Y30" s="52">
        <v>10</v>
      </c>
      <c r="Z30" s="52"/>
      <c r="AA30" s="52"/>
      <c r="AB30" s="52">
        <v>3</v>
      </c>
      <c r="AC30" s="52">
        <v>15</v>
      </c>
      <c r="AD30" s="52"/>
      <c r="AE30" s="52">
        <v>10</v>
      </c>
      <c r="AF30" s="100"/>
      <c r="AG30" s="100"/>
      <c r="AH30" s="100"/>
      <c r="AI30" s="100"/>
      <c r="AJ30" s="100"/>
      <c r="AK30" s="51">
        <v>70</v>
      </c>
      <c r="AL30" s="191">
        <f t="shared" si="2"/>
        <v>0</v>
      </c>
    </row>
    <row r="31" spans="1:38" s="16" customFormat="1" ht="13.5" thickBot="1">
      <c r="A31" s="223"/>
      <c r="B31" s="223"/>
      <c r="C31" s="243"/>
      <c r="D31" s="267" t="s">
        <v>178</v>
      </c>
      <c r="E31" s="144" t="s">
        <v>31</v>
      </c>
      <c r="F31" s="28">
        <f t="shared" si="0"/>
        <v>0</v>
      </c>
      <c r="G31" s="49">
        <v>26</v>
      </c>
      <c r="H31" s="229" t="s">
        <v>223</v>
      </c>
      <c r="I31" s="230" t="s">
        <v>77</v>
      </c>
      <c r="J31" s="27">
        <f t="shared" si="1"/>
        <v>0</v>
      </c>
      <c r="K31" s="50"/>
      <c r="L31" s="49"/>
      <c r="M31" s="49"/>
      <c r="N31" s="49"/>
      <c r="O31" s="49"/>
      <c r="P31" s="49"/>
      <c r="Q31" s="49"/>
      <c r="R31" s="49"/>
      <c r="S31" s="49"/>
      <c r="T31" s="49"/>
      <c r="U31" s="49"/>
      <c r="V31" s="49"/>
      <c r="W31" s="49"/>
      <c r="X31" s="49"/>
      <c r="Y31" s="49"/>
      <c r="Z31" s="49"/>
      <c r="AA31" s="49"/>
      <c r="AB31" s="49"/>
      <c r="AC31" s="49"/>
      <c r="AD31" s="49"/>
      <c r="AE31" s="49"/>
      <c r="AF31" s="95"/>
      <c r="AG31" s="95"/>
      <c r="AH31" s="95"/>
      <c r="AI31" s="95"/>
      <c r="AJ31" s="95"/>
      <c r="AK31" s="48"/>
      <c r="AL31" s="191" t="str">
        <f t="shared" si="2"/>
        <v>uit</v>
      </c>
    </row>
    <row r="32" spans="1:38" s="16" customFormat="1" ht="13.5" thickBot="1">
      <c r="A32" s="223"/>
      <c r="B32" s="223"/>
      <c r="C32" s="243" t="s">
        <v>177</v>
      </c>
      <c r="D32" s="267" t="s">
        <v>178</v>
      </c>
      <c r="E32" s="144"/>
      <c r="F32" s="28">
        <f t="shared" si="0"/>
        <v>1</v>
      </c>
      <c r="G32" s="49">
        <v>27</v>
      </c>
      <c r="H32" s="229" t="s">
        <v>224</v>
      </c>
      <c r="I32" s="230" t="s">
        <v>77</v>
      </c>
      <c r="J32" s="27">
        <f t="shared" si="1"/>
        <v>90</v>
      </c>
      <c r="K32" s="50"/>
      <c r="L32" s="49">
        <v>3</v>
      </c>
      <c r="M32" s="49">
        <v>30</v>
      </c>
      <c r="N32" s="49"/>
      <c r="O32" s="49">
        <v>1</v>
      </c>
      <c r="P32" s="49"/>
      <c r="Q32" s="49">
        <v>3</v>
      </c>
      <c r="R32" s="49">
        <v>6</v>
      </c>
      <c r="S32" s="49"/>
      <c r="T32" s="49">
        <v>25</v>
      </c>
      <c r="U32" s="49"/>
      <c r="V32" s="49">
        <v>9</v>
      </c>
      <c r="W32" s="49"/>
      <c r="X32" s="49"/>
      <c r="Y32" s="49"/>
      <c r="Z32" s="49"/>
      <c r="AA32" s="49">
        <v>10</v>
      </c>
      <c r="AB32" s="49"/>
      <c r="AC32" s="49"/>
      <c r="AD32" s="49"/>
      <c r="AE32" s="49"/>
      <c r="AF32" s="95">
        <v>3</v>
      </c>
      <c r="AG32" s="95"/>
      <c r="AH32" s="95"/>
      <c r="AI32" s="95"/>
      <c r="AJ32" s="95"/>
      <c r="AK32" s="48"/>
      <c r="AL32" s="191">
        <f t="shared" si="2"/>
        <v>0</v>
      </c>
    </row>
    <row r="33" spans="1:38" s="16" customFormat="1" ht="13.5" thickBot="1">
      <c r="A33" s="223"/>
      <c r="B33" s="223"/>
      <c r="C33" s="243"/>
      <c r="D33" s="267"/>
      <c r="E33" s="144"/>
      <c r="F33" s="28">
        <f t="shared" si="0"/>
        <v>1</v>
      </c>
      <c r="G33" s="49">
        <v>28</v>
      </c>
      <c r="H33" s="229" t="s">
        <v>225</v>
      </c>
      <c r="I33" s="230" t="s">
        <v>77</v>
      </c>
      <c r="J33" s="27">
        <f t="shared" si="1"/>
        <v>0</v>
      </c>
      <c r="K33" s="50"/>
      <c r="L33" s="49"/>
      <c r="M33" s="49"/>
      <c r="N33" s="49"/>
      <c r="O33" s="49"/>
      <c r="P33" s="49"/>
      <c r="Q33" s="49"/>
      <c r="R33" s="49"/>
      <c r="S33" s="49"/>
      <c r="T33" s="49"/>
      <c r="U33" s="49"/>
      <c r="V33" s="49"/>
      <c r="W33" s="49"/>
      <c r="X33" s="49"/>
      <c r="Y33" s="49"/>
      <c r="Z33" s="49"/>
      <c r="AA33" s="49"/>
      <c r="AB33" s="49"/>
      <c r="AC33" s="49"/>
      <c r="AD33" s="49"/>
      <c r="AE33" s="49"/>
      <c r="AF33" s="95"/>
      <c r="AG33" s="95"/>
      <c r="AH33" s="95"/>
      <c r="AI33" s="95"/>
      <c r="AJ33" s="95"/>
      <c r="AK33" s="48"/>
      <c r="AL33" s="191">
        <f t="shared" si="2"/>
        <v>0</v>
      </c>
    </row>
    <row r="34" spans="1:38" s="16" customFormat="1" ht="13.5" thickBot="1">
      <c r="A34" s="223"/>
      <c r="B34" s="223"/>
      <c r="C34" s="243"/>
      <c r="D34" s="267" t="s">
        <v>178</v>
      </c>
      <c r="E34" s="144"/>
      <c r="F34" s="28">
        <f t="shared" si="0"/>
        <v>1</v>
      </c>
      <c r="G34" s="49">
        <v>29</v>
      </c>
      <c r="H34" s="229" t="s">
        <v>226</v>
      </c>
      <c r="I34" s="230" t="s">
        <v>77</v>
      </c>
      <c r="J34" s="27">
        <f t="shared" si="1"/>
        <v>0</v>
      </c>
      <c r="K34" s="50"/>
      <c r="L34" s="49"/>
      <c r="M34" s="49"/>
      <c r="N34" s="49"/>
      <c r="O34" s="49"/>
      <c r="P34" s="49"/>
      <c r="Q34" s="49"/>
      <c r="R34" s="49"/>
      <c r="S34" s="49"/>
      <c r="T34" s="49"/>
      <c r="U34" s="49"/>
      <c r="V34" s="49"/>
      <c r="W34" s="49"/>
      <c r="X34" s="49"/>
      <c r="Y34" s="49"/>
      <c r="Z34" s="49"/>
      <c r="AA34" s="49"/>
      <c r="AB34" s="49"/>
      <c r="AC34" s="49"/>
      <c r="AD34" s="49"/>
      <c r="AE34" s="49"/>
      <c r="AF34" s="95"/>
      <c r="AG34" s="95"/>
      <c r="AH34" s="95"/>
      <c r="AI34" s="95"/>
      <c r="AJ34" s="95"/>
      <c r="AK34" s="48"/>
      <c r="AL34" s="191">
        <f t="shared" si="2"/>
        <v>0</v>
      </c>
    </row>
    <row r="35" spans="1:38" s="16" customFormat="1" ht="13.5" thickBot="1">
      <c r="A35" s="223"/>
      <c r="B35" s="223"/>
      <c r="C35" s="243"/>
      <c r="D35" s="267" t="s">
        <v>178</v>
      </c>
      <c r="E35" s="144"/>
      <c r="F35" s="28">
        <f t="shared" si="0"/>
        <v>1</v>
      </c>
      <c r="G35" s="49">
        <v>30</v>
      </c>
      <c r="H35" s="229" t="s">
        <v>227</v>
      </c>
      <c r="I35" s="230" t="s">
        <v>77</v>
      </c>
      <c r="J35" s="27">
        <f t="shared" si="1"/>
        <v>0</v>
      </c>
      <c r="K35" s="50"/>
      <c r="L35" s="49"/>
      <c r="M35" s="49"/>
      <c r="N35" s="49"/>
      <c r="O35" s="49"/>
      <c r="P35" s="49"/>
      <c r="Q35" s="49"/>
      <c r="R35" s="49"/>
      <c r="S35" s="49"/>
      <c r="T35" s="49"/>
      <c r="U35" s="49"/>
      <c r="V35" s="49"/>
      <c r="W35" s="49"/>
      <c r="X35" s="49"/>
      <c r="Y35" s="49"/>
      <c r="Z35" s="49"/>
      <c r="AA35" s="49"/>
      <c r="AB35" s="49"/>
      <c r="AC35" s="49"/>
      <c r="AD35" s="49"/>
      <c r="AE35" s="49"/>
      <c r="AF35" s="95"/>
      <c r="AG35" s="95"/>
      <c r="AH35" s="95"/>
      <c r="AI35" s="95"/>
      <c r="AJ35" s="95"/>
      <c r="AK35" s="48"/>
      <c r="AL35" s="191">
        <f t="shared" si="2"/>
        <v>0</v>
      </c>
    </row>
    <row r="36" spans="1:38" s="16" customFormat="1" ht="13.5" thickBot="1">
      <c r="A36" s="223"/>
      <c r="B36" s="223"/>
      <c r="C36" s="243"/>
      <c r="D36" s="267"/>
      <c r="E36" s="144"/>
      <c r="F36" s="28">
        <f t="shared" si="0"/>
        <v>1</v>
      </c>
      <c r="G36" s="49">
        <v>31</v>
      </c>
      <c r="H36" s="229" t="s">
        <v>228</v>
      </c>
      <c r="I36" s="230" t="s">
        <v>77</v>
      </c>
      <c r="J36" s="27">
        <f t="shared" si="1"/>
        <v>0</v>
      </c>
      <c r="K36" s="50"/>
      <c r="L36" s="49"/>
      <c r="M36" s="49"/>
      <c r="N36" s="49"/>
      <c r="O36" s="49"/>
      <c r="P36" s="49"/>
      <c r="Q36" s="49"/>
      <c r="R36" s="49"/>
      <c r="S36" s="49"/>
      <c r="T36" s="49"/>
      <c r="U36" s="49"/>
      <c r="V36" s="49"/>
      <c r="W36" s="49"/>
      <c r="X36" s="49"/>
      <c r="Y36" s="49"/>
      <c r="Z36" s="49"/>
      <c r="AA36" s="49"/>
      <c r="AB36" s="49"/>
      <c r="AC36" s="49"/>
      <c r="AD36" s="49"/>
      <c r="AE36" s="49"/>
      <c r="AF36" s="95"/>
      <c r="AG36" s="95"/>
      <c r="AH36" s="95"/>
      <c r="AI36" s="95"/>
      <c r="AJ36" s="95"/>
      <c r="AK36" s="48"/>
      <c r="AL36" s="191">
        <f t="shared" si="2"/>
        <v>0</v>
      </c>
    </row>
    <row r="37" spans="1:38" s="16" customFormat="1" ht="13.5" thickBot="1">
      <c r="A37" s="223"/>
      <c r="B37" s="223"/>
      <c r="C37" s="243"/>
      <c r="D37" s="267"/>
      <c r="E37" s="144"/>
      <c r="F37" s="28">
        <f t="shared" si="0"/>
        <v>1</v>
      </c>
      <c r="G37" s="49">
        <v>32</v>
      </c>
      <c r="H37" s="229" t="s">
        <v>229</v>
      </c>
      <c r="I37" s="230" t="s">
        <v>77</v>
      </c>
      <c r="J37" s="27">
        <f t="shared" si="1"/>
        <v>0</v>
      </c>
      <c r="K37" s="50"/>
      <c r="L37" s="49"/>
      <c r="M37" s="49"/>
      <c r="N37" s="49"/>
      <c r="O37" s="49"/>
      <c r="P37" s="49"/>
      <c r="Q37" s="49"/>
      <c r="R37" s="49"/>
      <c r="S37" s="49"/>
      <c r="T37" s="49"/>
      <c r="U37" s="49"/>
      <c r="V37" s="49"/>
      <c r="W37" s="49"/>
      <c r="X37" s="49"/>
      <c r="Y37" s="49"/>
      <c r="Z37" s="49"/>
      <c r="AA37" s="49"/>
      <c r="AB37" s="49"/>
      <c r="AC37" s="49"/>
      <c r="AD37" s="49"/>
      <c r="AE37" s="49"/>
      <c r="AF37" s="95"/>
      <c r="AG37" s="95"/>
      <c r="AH37" s="95"/>
      <c r="AI37" s="95"/>
      <c r="AJ37" s="95"/>
      <c r="AK37" s="48"/>
      <c r="AL37" s="191">
        <f t="shared" si="2"/>
        <v>0</v>
      </c>
    </row>
    <row r="38" spans="1:38" s="16" customFormat="1" ht="13.5" thickBot="1">
      <c r="A38" s="223"/>
      <c r="B38" s="223"/>
      <c r="C38" s="243"/>
      <c r="D38" s="267" t="s">
        <v>178</v>
      </c>
      <c r="E38" s="144" t="s">
        <v>31</v>
      </c>
      <c r="F38" s="28">
        <f t="shared" si="0"/>
        <v>0</v>
      </c>
      <c r="G38" s="233">
        <v>33</v>
      </c>
      <c r="H38" s="229" t="s">
        <v>230</v>
      </c>
      <c r="I38" s="230" t="s">
        <v>77</v>
      </c>
      <c r="J38" s="27">
        <f t="shared" si="1"/>
        <v>0</v>
      </c>
      <c r="K38" s="50"/>
      <c r="L38" s="49"/>
      <c r="M38" s="49"/>
      <c r="N38" s="49"/>
      <c r="O38" s="49"/>
      <c r="P38" s="49"/>
      <c r="Q38" s="49"/>
      <c r="R38" s="49"/>
      <c r="S38" s="49"/>
      <c r="T38" s="49"/>
      <c r="U38" s="49"/>
      <c r="V38" s="49"/>
      <c r="W38" s="49"/>
      <c r="X38" s="49"/>
      <c r="Y38" s="49"/>
      <c r="Z38" s="49"/>
      <c r="AA38" s="49"/>
      <c r="AB38" s="49"/>
      <c r="AC38" s="49"/>
      <c r="AD38" s="49"/>
      <c r="AE38" s="49"/>
      <c r="AF38" s="95"/>
      <c r="AG38" s="95"/>
      <c r="AH38" s="95"/>
      <c r="AI38" s="95"/>
      <c r="AJ38" s="95"/>
      <c r="AK38" s="48"/>
      <c r="AL38" s="191" t="str">
        <f t="shared" si="2"/>
        <v>uit</v>
      </c>
    </row>
    <row r="39" spans="1:38" s="16" customFormat="1" ht="13.5" thickBot="1">
      <c r="A39" s="223"/>
      <c r="B39" s="223"/>
      <c r="C39" s="243"/>
      <c r="D39" s="267" t="s">
        <v>178</v>
      </c>
      <c r="E39" s="144" t="s">
        <v>31</v>
      </c>
      <c r="F39" s="28">
        <f t="shared" si="0"/>
        <v>0</v>
      </c>
      <c r="G39" s="233">
        <v>34</v>
      </c>
      <c r="H39" s="229" t="s">
        <v>231</v>
      </c>
      <c r="I39" s="230" t="s">
        <v>77</v>
      </c>
      <c r="J39" s="27">
        <f t="shared" si="1"/>
        <v>0</v>
      </c>
      <c r="K39" s="50"/>
      <c r="L39" s="49"/>
      <c r="M39" s="49"/>
      <c r="N39" s="49"/>
      <c r="O39" s="49"/>
      <c r="P39" s="49"/>
      <c r="Q39" s="49"/>
      <c r="R39" s="49"/>
      <c r="S39" s="49"/>
      <c r="T39" s="49"/>
      <c r="U39" s="49"/>
      <c r="V39" s="49"/>
      <c r="W39" s="49"/>
      <c r="X39" s="49"/>
      <c r="Y39" s="49"/>
      <c r="Z39" s="49"/>
      <c r="AA39" s="49"/>
      <c r="AB39" s="49"/>
      <c r="AC39" s="49"/>
      <c r="AD39" s="49"/>
      <c r="AE39" s="49"/>
      <c r="AF39" s="95"/>
      <c r="AG39" s="95"/>
      <c r="AH39" s="95"/>
      <c r="AI39" s="95"/>
      <c r="AJ39" s="95"/>
      <c r="AK39" s="48"/>
      <c r="AL39" s="191" t="str">
        <f t="shared" si="2"/>
        <v>uit</v>
      </c>
    </row>
    <row r="40" spans="1:38" s="16" customFormat="1" ht="13.5" thickBot="1">
      <c r="A40" s="223"/>
      <c r="B40" s="223"/>
      <c r="C40" s="243"/>
      <c r="D40" s="267"/>
      <c r="E40" s="144" t="s">
        <v>31</v>
      </c>
      <c r="F40" s="28">
        <f t="shared" si="0"/>
        <v>0</v>
      </c>
      <c r="G40" s="233">
        <v>35</v>
      </c>
      <c r="H40" s="229" t="s">
        <v>232</v>
      </c>
      <c r="I40" s="230" t="s">
        <v>77</v>
      </c>
      <c r="J40" s="27">
        <f t="shared" si="1"/>
        <v>0</v>
      </c>
      <c r="K40" s="50"/>
      <c r="L40" s="49"/>
      <c r="M40" s="49"/>
      <c r="N40" s="49"/>
      <c r="O40" s="49"/>
      <c r="P40" s="49"/>
      <c r="Q40" s="49"/>
      <c r="R40" s="49"/>
      <c r="S40" s="49"/>
      <c r="T40" s="49"/>
      <c r="U40" s="49"/>
      <c r="V40" s="49"/>
      <c r="W40" s="49"/>
      <c r="X40" s="49"/>
      <c r="Y40" s="49"/>
      <c r="Z40" s="49"/>
      <c r="AA40" s="49"/>
      <c r="AB40" s="49"/>
      <c r="AC40" s="49"/>
      <c r="AD40" s="49"/>
      <c r="AE40" s="49"/>
      <c r="AF40" s="95"/>
      <c r="AG40" s="95"/>
      <c r="AH40" s="95"/>
      <c r="AI40" s="95"/>
      <c r="AJ40" s="95"/>
      <c r="AK40" s="48"/>
      <c r="AL40" s="191" t="str">
        <f t="shared" si="2"/>
        <v>uit</v>
      </c>
    </row>
    <row r="41" spans="1:38" s="16" customFormat="1" ht="13.5" thickBot="1">
      <c r="A41" s="223"/>
      <c r="B41" s="223"/>
      <c r="C41" s="244"/>
      <c r="D41" s="268"/>
      <c r="E41" s="145"/>
      <c r="F41" s="28">
        <f t="shared" si="0"/>
        <v>1</v>
      </c>
      <c r="G41" s="49">
        <v>36</v>
      </c>
      <c r="H41" s="229" t="s">
        <v>537</v>
      </c>
      <c r="I41" s="230" t="s">
        <v>77</v>
      </c>
      <c r="J41" s="27">
        <f t="shared" si="1"/>
        <v>41</v>
      </c>
      <c r="K41" s="47"/>
      <c r="L41" s="46"/>
      <c r="M41" s="46"/>
      <c r="N41" s="46">
        <v>6</v>
      </c>
      <c r="O41" s="46">
        <v>6</v>
      </c>
      <c r="P41" s="46"/>
      <c r="Q41" s="46">
        <v>5</v>
      </c>
      <c r="R41" s="46">
        <v>10</v>
      </c>
      <c r="S41" s="46"/>
      <c r="T41" s="46"/>
      <c r="U41" s="46"/>
      <c r="V41" s="46"/>
      <c r="W41" s="46">
        <v>8</v>
      </c>
      <c r="X41" s="46"/>
      <c r="Y41" s="46"/>
      <c r="Z41" s="46"/>
      <c r="AA41" s="46"/>
      <c r="AB41" s="46"/>
      <c r="AC41" s="46"/>
      <c r="AD41" s="46"/>
      <c r="AE41" s="46">
        <v>6</v>
      </c>
      <c r="AF41" s="101"/>
      <c r="AG41" s="101"/>
      <c r="AH41" s="101"/>
      <c r="AI41" s="101"/>
      <c r="AJ41" s="101"/>
      <c r="AK41" s="45"/>
      <c r="AL41" s="191">
        <f t="shared" si="2"/>
        <v>0</v>
      </c>
    </row>
    <row r="42" spans="1:38" s="16" customFormat="1" ht="13.5" thickBot="1">
      <c r="A42" s="407" t="s">
        <v>181</v>
      </c>
      <c r="B42" s="408"/>
      <c r="C42" s="245"/>
      <c r="D42" s="269" t="s">
        <v>177</v>
      </c>
      <c r="E42" s="146" t="s">
        <v>31</v>
      </c>
      <c r="F42" s="28">
        <f t="shared" si="0"/>
        <v>0</v>
      </c>
      <c r="G42" s="58">
        <v>37</v>
      </c>
      <c r="H42" s="231" t="s">
        <v>233</v>
      </c>
      <c r="I42" s="234" t="s">
        <v>234</v>
      </c>
      <c r="J42" s="27">
        <f t="shared" si="1"/>
        <v>0</v>
      </c>
      <c r="K42" s="62"/>
      <c r="L42" s="61">
        <v>5</v>
      </c>
      <c r="M42" s="61"/>
      <c r="N42" s="61"/>
      <c r="O42" s="61"/>
      <c r="P42" s="61">
        <v>15</v>
      </c>
      <c r="Q42" s="61">
        <v>2</v>
      </c>
      <c r="R42" s="61"/>
      <c r="S42" s="61"/>
      <c r="T42" s="61">
        <v>30</v>
      </c>
      <c r="U42" s="61"/>
      <c r="V42" s="61"/>
      <c r="W42" s="61"/>
      <c r="X42" s="61"/>
      <c r="Y42" s="61"/>
      <c r="Z42" s="61"/>
      <c r="AA42" s="61"/>
      <c r="AB42" s="61"/>
      <c r="AC42" s="61"/>
      <c r="AD42" s="61"/>
      <c r="AE42" s="61"/>
      <c r="AF42" s="97"/>
      <c r="AG42" s="97"/>
      <c r="AH42" s="97"/>
      <c r="AI42" s="97"/>
      <c r="AJ42" s="97"/>
      <c r="AK42" s="60"/>
      <c r="AL42" s="191" t="str">
        <f t="shared" si="2"/>
        <v>uit</v>
      </c>
    </row>
    <row r="43" spans="1:38" s="16" customFormat="1" ht="13.5" thickBot="1">
      <c r="A43" s="224"/>
      <c r="B43" s="225"/>
      <c r="C43" s="246" t="s">
        <v>177</v>
      </c>
      <c r="D43" s="270" t="s">
        <v>178</v>
      </c>
      <c r="E43" s="147"/>
      <c r="F43" s="28">
        <f t="shared" si="0"/>
        <v>1</v>
      </c>
      <c r="G43" s="58">
        <v>38</v>
      </c>
      <c r="H43" s="231" t="s">
        <v>536</v>
      </c>
      <c r="I43" s="234" t="s">
        <v>234</v>
      </c>
      <c r="J43" s="27">
        <f t="shared" si="1"/>
        <v>59</v>
      </c>
      <c r="K43" s="59"/>
      <c r="L43" s="58"/>
      <c r="M43" s="58">
        <v>1</v>
      </c>
      <c r="N43" s="58"/>
      <c r="O43" s="58"/>
      <c r="P43" s="58"/>
      <c r="Q43" s="58"/>
      <c r="R43" s="58"/>
      <c r="S43" s="58"/>
      <c r="T43" s="58"/>
      <c r="U43" s="58">
        <v>1</v>
      </c>
      <c r="V43" s="58"/>
      <c r="W43" s="58"/>
      <c r="X43" s="58">
        <v>5</v>
      </c>
      <c r="Y43" s="58">
        <v>5</v>
      </c>
      <c r="Z43" s="58"/>
      <c r="AA43" s="58"/>
      <c r="AB43" s="58"/>
      <c r="AC43" s="58">
        <v>7</v>
      </c>
      <c r="AD43" s="58"/>
      <c r="AE43" s="58"/>
      <c r="AF43" s="98"/>
      <c r="AG43" s="98"/>
      <c r="AH43" s="98"/>
      <c r="AI43" s="98"/>
      <c r="AJ43" s="98"/>
      <c r="AK43" s="57">
        <v>40</v>
      </c>
      <c r="AL43" s="191">
        <f t="shared" si="2"/>
        <v>0</v>
      </c>
    </row>
    <row r="44" spans="1:38" s="16" customFormat="1" ht="13.5" thickBot="1">
      <c r="A44" s="224"/>
      <c r="B44" s="225"/>
      <c r="C44" s="246" t="s">
        <v>178</v>
      </c>
      <c r="D44" s="270" t="s">
        <v>178</v>
      </c>
      <c r="E44" s="147"/>
      <c r="F44" s="28">
        <f t="shared" si="0"/>
        <v>1</v>
      </c>
      <c r="G44" s="58">
        <v>39</v>
      </c>
      <c r="H44" s="231" t="s">
        <v>235</v>
      </c>
      <c r="I44" s="234" t="s">
        <v>234</v>
      </c>
      <c r="J44" s="27">
        <f t="shared" si="1"/>
        <v>7</v>
      </c>
      <c r="K44" s="59"/>
      <c r="L44" s="58"/>
      <c r="M44" s="58"/>
      <c r="N44" s="58"/>
      <c r="O44" s="58"/>
      <c r="P44" s="58"/>
      <c r="Q44" s="58"/>
      <c r="R44" s="58"/>
      <c r="S44" s="58"/>
      <c r="T44" s="58"/>
      <c r="U44" s="58"/>
      <c r="V44" s="58"/>
      <c r="W44" s="58"/>
      <c r="X44" s="58"/>
      <c r="Y44" s="58"/>
      <c r="Z44" s="58"/>
      <c r="AA44" s="58"/>
      <c r="AB44" s="58"/>
      <c r="AC44" s="58"/>
      <c r="AD44" s="58"/>
      <c r="AE44" s="58">
        <v>7</v>
      </c>
      <c r="AF44" s="98"/>
      <c r="AG44" s="98"/>
      <c r="AH44" s="98"/>
      <c r="AI44" s="98"/>
      <c r="AJ44" s="98"/>
      <c r="AK44" s="57"/>
      <c r="AL44" s="191">
        <f t="shared" si="2"/>
        <v>0</v>
      </c>
    </row>
    <row r="45" spans="1:38" s="16" customFormat="1" ht="13.5" thickBot="1">
      <c r="A45" s="224"/>
      <c r="B45" s="225"/>
      <c r="C45" s="246"/>
      <c r="D45" s="270"/>
      <c r="E45" s="147"/>
      <c r="F45" s="28">
        <f t="shared" si="0"/>
        <v>1</v>
      </c>
      <c r="G45" s="58">
        <v>40</v>
      </c>
      <c r="H45" s="231" t="s">
        <v>236</v>
      </c>
      <c r="I45" s="234" t="s">
        <v>234</v>
      </c>
      <c r="J45" s="27">
        <f t="shared" si="1"/>
        <v>0</v>
      </c>
      <c r="K45" s="59"/>
      <c r="L45" s="58"/>
      <c r="M45" s="58"/>
      <c r="N45" s="58"/>
      <c r="O45" s="58"/>
      <c r="P45" s="58"/>
      <c r="Q45" s="58"/>
      <c r="R45" s="58"/>
      <c r="S45" s="58"/>
      <c r="T45" s="58"/>
      <c r="U45" s="58"/>
      <c r="V45" s="58"/>
      <c r="W45" s="58"/>
      <c r="X45" s="58"/>
      <c r="Y45" s="58"/>
      <c r="Z45" s="58"/>
      <c r="AA45" s="58"/>
      <c r="AB45" s="58"/>
      <c r="AC45" s="58"/>
      <c r="AD45" s="58"/>
      <c r="AE45" s="58"/>
      <c r="AF45" s="98"/>
      <c r="AG45" s="98"/>
      <c r="AH45" s="98"/>
      <c r="AI45" s="98"/>
      <c r="AJ45" s="98"/>
      <c r="AK45" s="57"/>
      <c r="AL45" s="191">
        <f t="shared" si="2"/>
        <v>0</v>
      </c>
    </row>
    <row r="46" spans="1:38" s="16" customFormat="1" ht="13.5" thickBot="1">
      <c r="A46" s="224"/>
      <c r="B46" s="225"/>
      <c r="C46" s="246"/>
      <c r="D46" s="270"/>
      <c r="E46" s="147"/>
      <c r="F46" s="28">
        <f t="shared" si="0"/>
        <v>1</v>
      </c>
      <c r="G46" s="58">
        <v>41</v>
      </c>
      <c r="H46" s="231" t="s">
        <v>237</v>
      </c>
      <c r="I46" s="234" t="s">
        <v>234</v>
      </c>
      <c r="J46" s="27">
        <f t="shared" si="1"/>
        <v>0</v>
      </c>
      <c r="K46" s="59"/>
      <c r="L46" s="58"/>
      <c r="M46" s="58"/>
      <c r="N46" s="58"/>
      <c r="O46" s="58"/>
      <c r="P46" s="58"/>
      <c r="Q46" s="58"/>
      <c r="R46" s="58"/>
      <c r="S46" s="58"/>
      <c r="T46" s="58"/>
      <c r="U46" s="58"/>
      <c r="V46" s="58"/>
      <c r="W46" s="58"/>
      <c r="X46" s="58"/>
      <c r="Y46" s="58"/>
      <c r="Z46" s="58"/>
      <c r="AA46" s="58"/>
      <c r="AB46" s="58"/>
      <c r="AC46" s="58"/>
      <c r="AD46" s="58"/>
      <c r="AE46" s="58"/>
      <c r="AF46" s="98"/>
      <c r="AG46" s="98"/>
      <c r="AH46" s="98"/>
      <c r="AI46" s="98"/>
      <c r="AJ46" s="98"/>
      <c r="AK46" s="57"/>
      <c r="AL46" s="191">
        <f t="shared" si="2"/>
        <v>0</v>
      </c>
    </row>
    <row r="47" spans="1:38" s="16" customFormat="1" ht="13.5" thickBot="1">
      <c r="A47" s="224"/>
      <c r="B47" s="225"/>
      <c r="C47" s="246"/>
      <c r="D47" s="270"/>
      <c r="E47" s="147" t="s">
        <v>31</v>
      </c>
      <c r="F47" s="28">
        <f t="shared" si="0"/>
        <v>0</v>
      </c>
      <c r="G47" s="58">
        <v>42</v>
      </c>
      <c r="H47" s="231" t="s">
        <v>238</v>
      </c>
      <c r="I47" s="234" t="s">
        <v>234</v>
      </c>
      <c r="J47" s="27">
        <f t="shared" si="1"/>
        <v>0</v>
      </c>
      <c r="K47" s="59"/>
      <c r="L47" s="58"/>
      <c r="M47" s="58"/>
      <c r="N47" s="58">
        <v>10</v>
      </c>
      <c r="O47" s="58">
        <v>8</v>
      </c>
      <c r="P47" s="58"/>
      <c r="Q47" s="58"/>
      <c r="R47" s="58"/>
      <c r="S47" s="58"/>
      <c r="T47" s="58"/>
      <c r="U47" s="58"/>
      <c r="V47" s="58"/>
      <c r="W47" s="58"/>
      <c r="X47" s="58"/>
      <c r="Y47" s="58"/>
      <c r="Z47" s="58"/>
      <c r="AA47" s="58"/>
      <c r="AB47" s="58"/>
      <c r="AC47" s="58"/>
      <c r="AD47" s="58"/>
      <c r="AE47" s="58"/>
      <c r="AF47" s="98"/>
      <c r="AG47" s="98"/>
      <c r="AH47" s="98"/>
      <c r="AI47" s="98"/>
      <c r="AJ47" s="98"/>
      <c r="AK47" s="57"/>
      <c r="AL47" s="191" t="str">
        <f t="shared" si="2"/>
        <v>uit</v>
      </c>
    </row>
    <row r="48" spans="1:38" s="16" customFormat="1" ht="13.5" thickBot="1">
      <c r="A48" s="224"/>
      <c r="B48" s="225"/>
      <c r="C48" s="246" t="s">
        <v>178</v>
      </c>
      <c r="D48" s="270"/>
      <c r="E48" s="147"/>
      <c r="F48" s="28">
        <f t="shared" si="0"/>
        <v>1</v>
      </c>
      <c r="G48" s="58">
        <v>43</v>
      </c>
      <c r="H48" s="235" t="s">
        <v>239</v>
      </c>
      <c r="I48" s="234" t="s">
        <v>234</v>
      </c>
      <c r="J48" s="27">
        <f t="shared" si="1"/>
        <v>0</v>
      </c>
      <c r="K48" s="59"/>
      <c r="L48" s="58"/>
      <c r="M48" s="58"/>
      <c r="N48" s="58"/>
      <c r="O48" s="58"/>
      <c r="P48" s="58"/>
      <c r="Q48" s="58"/>
      <c r="R48" s="58"/>
      <c r="S48" s="58"/>
      <c r="T48" s="58"/>
      <c r="U48" s="58"/>
      <c r="V48" s="58"/>
      <c r="W48" s="58"/>
      <c r="X48" s="58"/>
      <c r="Y48" s="58"/>
      <c r="Z48" s="58"/>
      <c r="AA48" s="58"/>
      <c r="AB48" s="58"/>
      <c r="AC48" s="58"/>
      <c r="AD48" s="58"/>
      <c r="AE48" s="58"/>
      <c r="AF48" s="98"/>
      <c r="AG48" s="98"/>
      <c r="AH48" s="98"/>
      <c r="AI48" s="98"/>
      <c r="AJ48" s="98"/>
      <c r="AK48" s="57"/>
      <c r="AL48" s="191">
        <f t="shared" si="2"/>
        <v>0</v>
      </c>
    </row>
    <row r="49" spans="1:38" s="16" customFormat="1" ht="13.5" thickBot="1">
      <c r="A49" s="224"/>
      <c r="B49" s="225"/>
      <c r="C49" s="246" t="s">
        <v>178</v>
      </c>
      <c r="D49" s="270" t="s">
        <v>178</v>
      </c>
      <c r="E49" s="147"/>
      <c r="F49" s="28">
        <f t="shared" si="0"/>
        <v>1</v>
      </c>
      <c r="G49" s="58">
        <v>44</v>
      </c>
      <c r="H49" s="231" t="s">
        <v>240</v>
      </c>
      <c r="I49" s="234" t="s">
        <v>234</v>
      </c>
      <c r="J49" s="27">
        <f t="shared" si="1"/>
        <v>44</v>
      </c>
      <c r="K49" s="59"/>
      <c r="L49" s="58"/>
      <c r="M49" s="58"/>
      <c r="N49" s="58"/>
      <c r="O49" s="58"/>
      <c r="P49" s="58"/>
      <c r="Q49" s="58"/>
      <c r="R49" s="58"/>
      <c r="S49" s="58"/>
      <c r="T49" s="58"/>
      <c r="U49" s="58"/>
      <c r="V49" s="58"/>
      <c r="W49" s="58"/>
      <c r="X49" s="58">
        <v>6</v>
      </c>
      <c r="Y49" s="58">
        <v>9</v>
      </c>
      <c r="Z49" s="58"/>
      <c r="AA49" s="58"/>
      <c r="AB49" s="58">
        <v>9</v>
      </c>
      <c r="AC49" s="58">
        <v>4</v>
      </c>
      <c r="AD49" s="58"/>
      <c r="AE49" s="58"/>
      <c r="AF49" s="98"/>
      <c r="AG49" s="98"/>
      <c r="AH49" s="98"/>
      <c r="AI49" s="98"/>
      <c r="AJ49" s="98"/>
      <c r="AK49" s="57">
        <v>16</v>
      </c>
      <c r="AL49" s="191">
        <f t="shared" si="2"/>
        <v>0</v>
      </c>
    </row>
    <row r="50" spans="1:38" s="16" customFormat="1" ht="13.5" thickBot="1">
      <c r="A50" s="224"/>
      <c r="B50" s="225"/>
      <c r="C50" s="246" t="s">
        <v>178</v>
      </c>
      <c r="D50" s="270" t="s">
        <v>178</v>
      </c>
      <c r="E50" s="147" t="s">
        <v>31</v>
      </c>
      <c r="F50" s="28">
        <f t="shared" si="0"/>
        <v>0</v>
      </c>
      <c r="G50" s="58">
        <v>45</v>
      </c>
      <c r="H50" s="231" t="s">
        <v>241</v>
      </c>
      <c r="I50" s="234" t="s">
        <v>234</v>
      </c>
      <c r="J50" s="27">
        <f t="shared" si="1"/>
        <v>0</v>
      </c>
      <c r="K50" s="59"/>
      <c r="L50" s="58"/>
      <c r="M50" s="58"/>
      <c r="N50" s="58"/>
      <c r="O50" s="58"/>
      <c r="P50" s="58"/>
      <c r="Q50" s="58"/>
      <c r="R50" s="58"/>
      <c r="S50" s="58"/>
      <c r="T50" s="58"/>
      <c r="U50" s="58"/>
      <c r="V50" s="58"/>
      <c r="W50" s="58"/>
      <c r="X50" s="58"/>
      <c r="Y50" s="58"/>
      <c r="Z50" s="58"/>
      <c r="AA50" s="58"/>
      <c r="AB50" s="58"/>
      <c r="AC50" s="58"/>
      <c r="AD50" s="58"/>
      <c r="AE50" s="58"/>
      <c r="AF50" s="98"/>
      <c r="AG50" s="98"/>
      <c r="AH50" s="98"/>
      <c r="AI50" s="98"/>
      <c r="AJ50" s="98"/>
      <c r="AK50" s="57"/>
      <c r="AL50" s="191" t="str">
        <f t="shared" si="2"/>
        <v>uit</v>
      </c>
    </row>
    <row r="51" spans="1:38" s="16" customFormat="1" ht="13.5" thickBot="1">
      <c r="A51" s="224"/>
      <c r="B51" s="225"/>
      <c r="C51" s="246"/>
      <c r="D51" s="270"/>
      <c r="E51" s="147" t="s">
        <v>31</v>
      </c>
      <c r="F51" s="28">
        <f t="shared" si="0"/>
        <v>0</v>
      </c>
      <c r="G51" s="58">
        <v>46</v>
      </c>
      <c r="H51" s="231" t="s">
        <v>242</v>
      </c>
      <c r="I51" s="234" t="s">
        <v>234</v>
      </c>
      <c r="J51" s="27">
        <f t="shared" si="1"/>
        <v>0</v>
      </c>
      <c r="K51" s="59"/>
      <c r="L51" s="58"/>
      <c r="M51" s="58"/>
      <c r="N51" s="58"/>
      <c r="O51" s="58"/>
      <c r="P51" s="58"/>
      <c r="Q51" s="58"/>
      <c r="R51" s="58"/>
      <c r="S51" s="58"/>
      <c r="T51" s="58"/>
      <c r="U51" s="58"/>
      <c r="V51" s="58"/>
      <c r="W51" s="58"/>
      <c r="X51" s="58"/>
      <c r="Y51" s="58"/>
      <c r="Z51" s="58"/>
      <c r="AA51" s="58"/>
      <c r="AB51" s="58"/>
      <c r="AC51" s="58"/>
      <c r="AD51" s="58"/>
      <c r="AE51" s="58"/>
      <c r="AF51" s="98"/>
      <c r="AG51" s="98"/>
      <c r="AH51" s="98"/>
      <c r="AI51" s="98"/>
      <c r="AJ51" s="98"/>
      <c r="AK51" s="57"/>
      <c r="AL51" s="191" t="str">
        <f t="shared" si="2"/>
        <v>uit</v>
      </c>
    </row>
    <row r="52" spans="1:38" s="16" customFormat="1" ht="13.5" thickBot="1">
      <c r="A52" s="224"/>
      <c r="B52" s="225"/>
      <c r="C52" s="246"/>
      <c r="D52" s="270"/>
      <c r="E52" s="147" t="s">
        <v>31</v>
      </c>
      <c r="F52" s="28">
        <f t="shared" si="0"/>
        <v>0</v>
      </c>
      <c r="G52" s="58">
        <v>47</v>
      </c>
      <c r="H52" s="231" t="s">
        <v>243</v>
      </c>
      <c r="I52" s="234" t="s">
        <v>234</v>
      </c>
      <c r="J52" s="27">
        <f t="shared" si="1"/>
        <v>0</v>
      </c>
      <c r="K52" s="59"/>
      <c r="L52" s="58"/>
      <c r="M52" s="58"/>
      <c r="N52" s="58"/>
      <c r="O52" s="58"/>
      <c r="P52" s="58"/>
      <c r="Q52" s="58"/>
      <c r="R52" s="58"/>
      <c r="S52" s="58"/>
      <c r="T52" s="58"/>
      <c r="U52" s="58"/>
      <c r="V52" s="58"/>
      <c r="W52" s="58"/>
      <c r="X52" s="58"/>
      <c r="Y52" s="58"/>
      <c r="Z52" s="58"/>
      <c r="AA52" s="58"/>
      <c r="AB52" s="58"/>
      <c r="AC52" s="58"/>
      <c r="AD52" s="58"/>
      <c r="AE52" s="58"/>
      <c r="AF52" s="98"/>
      <c r="AG52" s="98"/>
      <c r="AH52" s="98"/>
      <c r="AI52" s="98"/>
      <c r="AJ52" s="98"/>
      <c r="AK52" s="57"/>
      <c r="AL52" s="191" t="str">
        <f t="shared" si="2"/>
        <v>uit</v>
      </c>
    </row>
    <row r="53" spans="1:38" s="16" customFormat="1" ht="13.5" thickBot="1">
      <c r="A53" s="224"/>
      <c r="B53" s="225"/>
      <c r="C53" s="247"/>
      <c r="D53" s="270"/>
      <c r="E53" s="147" t="s">
        <v>31</v>
      </c>
      <c r="F53" s="28">
        <f t="shared" si="0"/>
        <v>0</v>
      </c>
      <c r="G53" s="58">
        <v>48</v>
      </c>
      <c r="H53" s="348" t="s">
        <v>244</v>
      </c>
      <c r="I53" s="347" t="s">
        <v>234</v>
      </c>
      <c r="J53" s="27">
        <f t="shared" si="1"/>
        <v>0</v>
      </c>
      <c r="K53" s="56"/>
      <c r="L53" s="55"/>
      <c r="M53" s="55"/>
      <c r="N53" s="55"/>
      <c r="O53" s="55"/>
      <c r="P53" s="55"/>
      <c r="Q53" s="55"/>
      <c r="R53" s="55"/>
      <c r="S53" s="55"/>
      <c r="T53" s="55"/>
      <c r="U53" s="55"/>
      <c r="V53" s="55"/>
      <c r="W53" s="55"/>
      <c r="X53" s="55"/>
      <c r="Y53" s="55"/>
      <c r="Z53" s="55"/>
      <c r="AA53" s="55"/>
      <c r="AB53" s="55"/>
      <c r="AC53" s="55"/>
      <c r="AD53" s="55"/>
      <c r="AE53" s="55"/>
      <c r="AF53" s="99"/>
      <c r="AG53" s="99"/>
      <c r="AH53" s="99"/>
      <c r="AI53" s="99"/>
      <c r="AJ53" s="99"/>
      <c r="AK53" s="54"/>
      <c r="AL53" s="191" t="str">
        <f t="shared" si="2"/>
        <v>uit</v>
      </c>
    </row>
    <row r="54" spans="1:38" s="16" customFormat="1" ht="13.5" thickBot="1">
      <c r="A54" s="407" t="s">
        <v>182</v>
      </c>
      <c r="B54" s="409"/>
      <c r="C54" s="248" t="s">
        <v>177</v>
      </c>
      <c r="D54" s="248" t="s">
        <v>177</v>
      </c>
      <c r="E54" s="148" t="s">
        <v>31</v>
      </c>
      <c r="F54" s="28">
        <f t="shared" si="0"/>
        <v>0</v>
      </c>
      <c r="G54" s="49">
        <v>49</v>
      </c>
      <c r="H54" s="229" t="s">
        <v>245</v>
      </c>
      <c r="I54" s="229" t="s">
        <v>83</v>
      </c>
      <c r="J54" s="27">
        <f t="shared" si="1"/>
        <v>0</v>
      </c>
      <c r="K54" s="53"/>
      <c r="L54" s="52"/>
      <c r="M54" s="52"/>
      <c r="N54" s="52"/>
      <c r="O54" s="52"/>
      <c r="P54" s="52"/>
      <c r="Q54" s="52"/>
      <c r="R54" s="52">
        <v>15</v>
      </c>
      <c r="S54" s="52"/>
      <c r="T54" s="52"/>
      <c r="U54" s="52"/>
      <c r="V54" s="52">
        <v>15</v>
      </c>
      <c r="W54" s="52"/>
      <c r="X54" s="52"/>
      <c r="Y54" s="52"/>
      <c r="Z54" s="52"/>
      <c r="AA54" s="52"/>
      <c r="AB54" s="52"/>
      <c r="AC54" s="52"/>
      <c r="AD54" s="52"/>
      <c r="AE54" s="52"/>
      <c r="AF54" s="100"/>
      <c r="AG54" s="100"/>
      <c r="AH54" s="100"/>
      <c r="AI54" s="100"/>
      <c r="AJ54" s="100"/>
      <c r="AK54" s="51"/>
      <c r="AL54" s="191" t="str">
        <f t="shared" si="2"/>
        <v>uit</v>
      </c>
    </row>
    <row r="55" spans="1:38" s="16" customFormat="1" ht="13.5" thickBot="1">
      <c r="A55" s="223"/>
      <c r="B55" s="223"/>
      <c r="C55" s="249" t="s">
        <v>177</v>
      </c>
      <c r="D55" s="271" t="s">
        <v>178</v>
      </c>
      <c r="E55" s="149" t="s">
        <v>31</v>
      </c>
      <c r="F55" s="28">
        <f t="shared" si="0"/>
        <v>0</v>
      </c>
      <c r="G55" s="49">
        <v>50</v>
      </c>
      <c r="H55" s="229" t="s">
        <v>246</v>
      </c>
      <c r="I55" s="229" t="s">
        <v>83</v>
      </c>
      <c r="J55" s="27">
        <f t="shared" si="1"/>
        <v>0</v>
      </c>
      <c r="K55" s="50"/>
      <c r="L55" s="49"/>
      <c r="M55" s="49"/>
      <c r="N55" s="49"/>
      <c r="O55" s="49"/>
      <c r="P55" s="49"/>
      <c r="Q55" s="49"/>
      <c r="R55" s="49"/>
      <c r="S55" s="49"/>
      <c r="T55" s="49"/>
      <c r="U55" s="49"/>
      <c r="V55" s="49"/>
      <c r="W55" s="49"/>
      <c r="X55" s="49"/>
      <c r="Y55" s="49"/>
      <c r="Z55" s="49"/>
      <c r="AA55" s="49"/>
      <c r="AB55" s="49"/>
      <c r="AC55" s="49"/>
      <c r="AD55" s="49"/>
      <c r="AE55" s="49"/>
      <c r="AF55" s="95"/>
      <c r="AG55" s="95"/>
      <c r="AH55" s="95"/>
      <c r="AI55" s="95"/>
      <c r="AJ55" s="95"/>
      <c r="AK55" s="48"/>
      <c r="AL55" s="191" t="str">
        <f t="shared" si="2"/>
        <v>uit</v>
      </c>
    </row>
    <row r="56" spans="1:38" s="16" customFormat="1" ht="13.5" thickBot="1">
      <c r="A56" s="223"/>
      <c r="B56" s="223"/>
      <c r="C56" s="249"/>
      <c r="D56" s="271" t="s">
        <v>177</v>
      </c>
      <c r="E56" s="149" t="s">
        <v>31</v>
      </c>
      <c r="F56" s="28">
        <f t="shared" si="0"/>
        <v>0</v>
      </c>
      <c r="G56" s="49">
        <v>51</v>
      </c>
      <c r="H56" s="229" t="s">
        <v>247</v>
      </c>
      <c r="I56" s="229" t="s">
        <v>83</v>
      </c>
      <c r="J56" s="27">
        <f t="shared" si="1"/>
        <v>0</v>
      </c>
      <c r="K56" s="50"/>
      <c r="L56" s="49"/>
      <c r="M56" s="49"/>
      <c r="N56" s="49"/>
      <c r="O56" s="49"/>
      <c r="P56" s="49"/>
      <c r="Q56" s="49"/>
      <c r="R56" s="49"/>
      <c r="S56" s="49"/>
      <c r="T56" s="49"/>
      <c r="U56" s="49"/>
      <c r="V56" s="49"/>
      <c r="W56" s="49"/>
      <c r="X56" s="49"/>
      <c r="Y56" s="49"/>
      <c r="Z56" s="49"/>
      <c r="AA56" s="49"/>
      <c r="AB56" s="49"/>
      <c r="AC56" s="49"/>
      <c r="AD56" s="49"/>
      <c r="AE56" s="49"/>
      <c r="AF56" s="95"/>
      <c r="AG56" s="95"/>
      <c r="AH56" s="95"/>
      <c r="AI56" s="95"/>
      <c r="AJ56" s="95"/>
      <c r="AK56" s="48"/>
      <c r="AL56" s="191" t="str">
        <f t="shared" si="2"/>
        <v>uit</v>
      </c>
    </row>
    <row r="57" spans="1:38" s="16" customFormat="1" ht="13.5" thickBot="1">
      <c r="A57" s="223"/>
      <c r="B57" s="223"/>
      <c r="C57" s="249"/>
      <c r="D57" s="271"/>
      <c r="E57" s="149"/>
      <c r="F57" s="28">
        <f t="shared" si="0"/>
        <v>1</v>
      </c>
      <c r="G57" s="49">
        <v>52</v>
      </c>
      <c r="H57" s="229" t="s">
        <v>248</v>
      </c>
      <c r="I57" s="229" t="s">
        <v>83</v>
      </c>
      <c r="J57" s="27">
        <f t="shared" si="1"/>
        <v>0</v>
      </c>
      <c r="K57" s="50"/>
      <c r="L57" s="49"/>
      <c r="M57" s="49"/>
      <c r="N57" s="49"/>
      <c r="O57" s="49"/>
      <c r="P57" s="49"/>
      <c r="Q57" s="49"/>
      <c r="R57" s="49"/>
      <c r="S57" s="49"/>
      <c r="T57" s="49"/>
      <c r="U57" s="49"/>
      <c r="V57" s="49"/>
      <c r="W57" s="49"/>
      <c r="X57" s="49"/>
      <c r="Y57" s="49"/>
      <c r="Z57" s="49"/>
      <c r="AA57" s="49"/>
      <c r="AB57" s="49"/>
      <c r="AC57" s="49"/>
      <c r="AD57" s="49"/>
      <c r="AE57" s="49"/>
      <c r="AF57" s="95"/>
      <c r="AG57" s="95"/>
      <c r="AH57" s="95"/>
      <c r="AI57" s="95"/>
      <c r="AJ57" s="95"/>
      <c r="AK57" s="48"/>
      <c r="AL57" s="191">
        <f t="shared" si="2"/>
        <v>0</v>
      </c>
    </row>
    <row r="58" spans="1:38" s="16" customFormat="1" ht="13.5" thickBot="1">
      <c r="A58" s="223"/>
      <c r="B58" s="223"/>
      <c r="C58" s="249"/>
      <c r="D58" s="271"/>
      <c r="E58" s="149"/>
      <c r="F58" s="28">
        <f t="shared" si="0"/>
        <v>1</v>
      </c>
      <c r="G58" s="49">
        <v>53</v>
      </c>
      <c r="H58" s="229" t="s">
        <v>249</v>
      </c>
      <c r="I58" s="229" t="s">
        <v>83</v>
      </c>
      <c r="J58" s="27">
        <f t="shared" si="1"/>
        <v>0</v>
      </c>
      <c r="K58" s="50"/>
      <c r="L58" s="49"/>
      <c r="M58" s="49"/>
      <c r="N58" s="49"/>
      <c r="O58" s="49"/>
      <c r="P58" s="49"/>
      <c r="Q58" s="49"/>
      <c r="R58" s="49"/>
      <c r="S58" s="49"/>
      <c r="T58" s="49"/>
      <c r="U58" s="49"/>
      <c r="V58" s="49"/>
      <c r="W58" s="49"/>
      <c r="X58" s="49"/>
      <c r="Y58" s="49"/>
      <c r="Z58" s="49"/>
      <c r="AA58" s="49"/>
      <c r="AB58" s="49"/>
      <c r="AC58" s="49"/>
      <c r="AD58" s="49"/>
      <c r="AE58" s="49"/>
      <c r="AF58" s="95"/>
      <c r="AG58" s="95"/>
      <c r="AH58" s="95"/>
      <c r="AI58" s="95"/>
      <c r="AJ58" s="95"/>
      <c r="AK58" s="48"/>
      <c r="AL58" s="191">
        <f t="shared" si="2"/>
        <v>0</v>
      </c>
    </row>
    <row r="59" spans="1:38" s="16" customFormat="1" ht="13.5" thickBot="1">
      <c r="A59" s="223"/>
      <c r="B59" s="223"/>
      <c r="C59" s="249"/>
      <c r="D59" s="271" t="s">
        <v>178</v>
      </c>
      <c r="E59" s="149"/>
      <c r="F59" s="28">
        <f t="shared" si="0"/>
        <v>1</v>
      </c>
      <c r="G59" s="49">
        <v>54</v>
      </c>
      <c r="H59" s="229" t="s">
        <v>250</v>
      </c>
      <c r="I59" s="229" t="s">
        <v>83</v>
      </c>
      <c r="J59" s="27">
        <f t="shared" si="1"/>
        <v>1</v>
      </c>
      <c r="K59" s="50"/>
      <c r="L59" s="49"/>
      <c r="M59" s="49"/>
      <c r="N59" s="49"/>
      <c r="O59" s="49"/>
      <c r="P59" s="49"/>
      <c r="Q59" s="49"/>
      <c r="R59" s="49"/>
      <c r="S59" s="49"/>
      <c r="T59" s="49"/>
      <c r="U59" s="49"/>
      <c r="V59" s="49"/>
      <c r="W59" s="49"/>
      <c r="X59" s="49"/>
      <c r="Y59" s="49"/>
      <c r="Z59" s="49"/>
      <c r="AA59" s="49"/>
      <c r="AB59" s="49"/>
      <c r="AC59" s="49"/>
      <c r="AD59" s="49"/>
      <c r="AE59" s="49">
        <v>1</v>
      </c>
      <c r="AF59" s="95"/>
      <c r="AG59" s="95"/>
      <c r="AH59" s="95"/>
      <c r="AI59" s="95"/>
      <c r="AJ59" s="95"/>
      <c r="AK59" s="48"/>
      <c r="AL59" s="191">
        <f t="shared" si="2"/>
        <v>0</v>
      </c>
    </row>
    <row r="60" spans="1:38" s="16" customFormat="1" ht="13.5" thickBot="1">
      <c r="A60" s="223"/>
      <c r="B60" s="223"/>
      <c r="C60" s="249"/>
      <c r="D60" s="271" t="s">
        <v>178</v>
      </c>
      <c r="E60" s="149"/>
      <c r="F60" s="28">
        <f t="shared" si="0"/>
        <v>1</v>
      </c>
      <c r="G60" s="49">
        <v>55</v>
      </c>
      <c r="H60" s="229" t="s">
        <v>251</v>
      </c>
      <c r="I60" s="229" t="s">
        <v>83</v>
      </c>
      <c r="J60" s="27">
        <f t="shared" si="1"/>
        <v>0</v>
      </c>
      <c r="K60" s="50"/>
      <c r="L60" s="49"/>
      <c r="M60" s="49"/>
      <c r="N60" s="49"/>
      <c r="O60" s="49"/>
      <c r="P60" s="49"/>
      <c r="Q60" s="49"/>
      <c r="R60" s="49"/>
      <c r="S60" s="49"/>
      <c r="T60" s="49"/>
      <c r="U60" s="49"/>
      <c r="V60" s="49"/>
      <c r="W60" s="49"/>
      <c r="X60" s="49"/>
      <c r="Y60" s="49"/>
      <c r="Z60" s="49"/>
      <c r="AA60" s="49"/>
      <c r="AB60" s="49"/>
      <c r="AC60" s="49"/>
      <c r="AD60" s="49"/>
      <c r="AE60" s="49"/>
      <c r="AF60" s="95"/>
      <c r="AG60" s="95"/>
      <c r="AH60" s="95"/>
      <c r="AI60" s="95"/>
      <c r="AJ60" s="95"/>
      <c r="AK60" s="48"/>
      <c r="AL60" s="191">
        <f t="shared" si="2"/>
        <v>0</v>
      </c>
    </row>
    <row r="61" spans="1:38" s="16" customFormat="1" ht="13.5" thickBot="1">
      <c r="A61" s="223"/>
      <c r="B61" s="223"/>
      <c r="C61" s="249"/>
      <c r="D61" s="271"/>
      <c r="E61" s="149" t="s">
        <v>31</v>
      </c>
      <c r="F61" s="28">
        <f t="shared" si="0"/>
        <v>0</v>
      </c>
      <c r="G61" s="49">
        <v>56</v>
      </c>
      <c r="H61" s="229" t="s">
        <v>252</v>
      </c>
      <c r="I61" s="229" t="s">
        <v>83</v>
      </c>
      <c r="J61" s="27">
        <f t="shared" si="1"/>
        <v>0</v>
      </c>
      <c r="K61" s="50"/>
      <c r="L61" s="49"/>
      <c r="M61" s="49"/>
      <c r="N61" s="49"/>
      <c r="O61" s="49"/>
      <c r="P61" s="49"/>
      <c r="Q61" s="49"/>
      <c r="R61" s="49"/>
      <c r="S61" s="49"/>
      <c r="T61" s="49"/>
      <c r="U61" s="49"/>
      <c r="V61" s="49"/>
      <c r="W61" s="49"/>
      <c r="X61" s="49"/>
      <c r="Y61" s="49"/>
      <c r="Z61" s="49"/>
      <c r="AA61" s="49"/>
      <c r="AB61" s="49"/>
      <c r="AC61" s="49"/>
      <c r="AD61" s="49"/>
      <c r="AE61" s="49"/>
      <c r="AF61" s="95"/>
      <c r="AG61" s="95"/>
      <c r="AH61" s="95"/>
      <c r="AI61" s="95"/>
      <c r="AJ61" s="95"/>
      <c r="AK61" s="48"/>
      <c r="AL61" s="191" t="str">
        <f t="shared" si="2"/>
        <v>uit</v>
      </c>
    </row>
    <row r="62" spans="1:38" s="16" customFormat="1" ht="13.5" thickBot="1">
      <c r="A62" s="223"/>
      <c r="B62" s="223"/>
      <c r="C62" s="249"/>
      <c r="D62" s="271"/>
      <c r="E62" s="149" t="s">
        <v>31</v>
      </c>
      <c r="F62" s="28">
        <f t="shared" si="0"/>
        <v>0</v>
      </c>
      <c r="G62" s="49">
        <v>57</v>
      </c>
      <c r="H62" s="229" t="s">
        <v>253</v>
      </c>
      <c r="I62" s="229" t="s">
        <v>83</v>
      </c>
      <c r="J62" s="27">
        <f t="shared" si="1"/>
        <v>0</v>
      </c>
      <c r="K62" s="50"/>
      <c r="L62" s="49"/>
      <c r="M62" s="49"/>
      <c r="N62" s="49"/>
      <c r="O62" s="49"/>
      <c r="P62" s="49"/>
      <c r="Q62" s="49"/>
      <c r="R62" s="49"/>
      <c r="S62" s="49"/>
      <c r="T62" s="49"/>
      <c r="U62" s="49"/>
      <c r="V62" s="49"/>
      <c r="W62" s="49"/>
      <c r="X62" s="49"/>
      <c r="Y62" s="49"/>
      <c r="Z62" s="49"/>
      <c r="AA62" s="49"/>
      <c r="AB62" s="49"/>
      <c r="AC62" s="49"/>
      <c r="AD62" s="49"/>
      <c r="AE62" s="49"/>
      <c r="AF62" s="95"/>
      <c r="AG62" s="95"/>
      <c r="AH62" s="95"/>
      <c r="AI62" s="95"/>
      <c r="AJ62" s="95"/>
      <c r="AK62" s="48"/>
      <c r="AL62" s="191" t="str">
        <f t="shared" si="2"/>
        <v>uit</v>
      </c>
    </row>
    <row r="63" spans="1:38" s="16" customFormat="1" ht="13.5" thickBot="1">
      <c r="A63" s="223"/>
      <c r="B63" s="223"/>
      <c r="C63" s="249"/>
      <c r="D63" s="271" t="s">
        <v>178</v>
      </c>
      <c r="E63" s="149"/>
      <c r="F63" s="28">
        <f t="shared" si="0"/>
        <v>1</v>
      </c>
      <c r="G63" s="49">
        <v>58</v>
      </c>
      <c r="H63" s="229" t="s">
        <v>254</v>
      </c>
      <c r="I63" s="229" t="s">
        <v>83</v>
      </c>
      <c r="J63" s="27">
        <f t="shared" si="1"/>
        <v>48</v>
      </c>
      <c r="K63" s="50"/>
      <c r="L63" s="49">
        <v>6</v>
      </c>
      <c r="M63" s="49">
        <v>10</v>
      </c>
      <c r="N63" s="49">
        <v>1</v>
      </c>
      <c r="O63" s="49">
        <v>4</v>
      </c>
      <c r="P63" s="49"/>
      <c r="Q63" s="49"/>
      <c r="R63" s="49"/>
      <c r="S63" s="49"/>
      <c r="T63" s="49"/>
      <c r="U63" s="49"/>
      <c r="V63" s="49"/>
      <c r="W63" s="49">
        <v>20</v>
      </c>
      <c r="X63" s="49"/>
      <c r="Y63" s="49"/>
      <c r="Z63" s="49">
        <v>7</v>
      </c>
      <c r="AA63" s="49"/>
      <c r="AB63" s="49"/>
      <c r="AC63" s="49"/>
      <c r="AD63" s="49"/>
      <c r="AE63" s="49"/>
      <c r="AF63" s="95"/>
      <c r="AG63" s="95"/>
      <c r="AH63" s="95"/>
      <c r="AI63" s="95"/>
      <c r="AJ63" s="95"/>
      <c r="AK63" s="48"/>
      <c r="AL63" s="191">
        <f t="shared" si="2"/>
        <v>0</v>
      </c>
    </row>
    <row r="64" spans="1:38" s="16" customFormat="1" ht="13.5" thickBot="1">
      <c r="A64" s="223"/>
      <c r="B64" s="223"/>
      <c r="C64" s="249" t="s">
        <v>178</v>
      </c>
      <c r="D64" s="271" t="s">
        <v>178</v>
      </c>
      <c r="E64" s="149"/>
      <c r="F64" s="28">
        <f t="shared" si="0"/>
        <v>1</v>
      </c>
      <c r="G64" s="49">
        <v>59</v>
      </c>
      <c r="H64" s="229" t="s">
        <v>539</v>
      </c>
      <c r="I64" s="229" t="s">
        <v>83</v>
      </c>
      <c r="J64" s="27">
        <f t="shared" si="1"/>
        <v>10</v>
      </c>
      <c r="K64" s="50"/>
      <c r="L64" s="49"/>
      <c r="M64" s="49"/>
      <c r="N64" s="49"/>
      <c r="O64" s="49"/>
      <c r="P64" s="49">
        <v>10</v>
      </c>
      <c r="Q64" s="49"/>
      <c r="R64" s="49"/>
      <c r="S64" s="49"/>
      <c r="T64" s="49"/>
      <c r="U64" s="49"/>
      <c r="V64" s="49"/>
      <c r="W64" s="49"/>
      <c r="X64" s="49"/>
      <c r="Y64" s="49"/>
      <c r="Z64" s="49"/>
      <c r="AA64" s="49"/>
      <c r="AB64" s="49"/>
      <c r="AC64" s="49"/>
      <c r="AD64" s="49"/>
      <c r="AE64" s="49"/>
      <c r="AF64" s="95"/>
      <c r="AG64" s="95"/>
      <c r="AH64" s="95"/>
      <c r="AI64" s="95"/>
      <c r="AJ64" s="95"/>
      <c r="AK64" s="48"/>
      <c r="AL64" s="191">
        <f t="shared" si="2"/>
        <v>0</v>
      </c>
    </row>
    <row r="65" spans="1:38" s="16" customFormat="1" ht="13.5" thickBot="1">
      <c r="A65" s="223"/>
      <c r="B65" s="223"/>
      <c r="C65" s="250"/>
      <c r="D65" s="271"/>
      <c r="E65" s="149"/>
      <c r="F65" s="28">
        <f t="shared" si="0"/>
        <v>1</v>
      </c>
      <c r="G65" s="49">
        <v>60</v>
      </c>
      <c r="H65" s="229" t="s">
        <v>255</v>
      </c>
      <c r="I65" s="229" t="s">
        <v>83</v>
      </c>
      <c r="J65" s="27">
        <f t="shared" si="1"/>
        <v>4</v>
      </c>
      <c r="K65" s="47"/>
      <c r="L65" s="46"/>
      <c r="M65" s="46"/>
      <c r="N65" s="46"/>
      <c r="O65" s="46"/>
      <c r="P65" s="46">
        <v>4</v>
      </c>
      <c r="Q65" s="46"/>
      <c r="R65" s="46"/>
      <c r="S65" s="46"/>
      <c r="T65" s="46"/>
      <c r="U65" s="46"/>
      <c r="V65" s="46"/>
      <c r="W65" s="46"/>
      <c r="X65" s="46"/>
      <c r="Y65" s="46"/>
      <c r="Z65" s="46"/>
      <c r="AA65" s="46"/>
      <c r="AB65" s="46"/>
      <c r="AC65" s="46"/>
      <c r="AD65" s="46"/>
      <c r="AE65" s="46"/>
      <c r="AF65" s="101"/>
      <c r="AG65" s="101"/>
      <c r="AH65" s="101"/>
      <c r="AI65" s="101"/>
      <c r="AJ65" s="101"/>
      <c r="AK65" s="45"/>
      <c r="AL65" s="191">
        <f t="shared" si="2"/>
        <v>0</v>
      </c>
    </row>
    <row r="66" spans="1:38" s="23" customFormat="1" ht="13.5" thickBot="1">
      <c r="A66" s="407" t="s">
        <v>183</v>
      </c>
      <c r="B66" s="408"/>
      <c r="C66" s="251" t="s">
        <v>176</v>
      </c>
      <c r="D66" s="272" t="s">
        <v>178</v>
      </c>
      <c r="E66" s="150"/>
      <c r="F66" s="28">
        <f t="shared" si="0"/>
        <v>1</v>
      </c>
      <c r="G66" s="58">
        <v>61</v>
      </c>
      <c r="H66" s="231" t="s">
        <v>256</v>
      </c>
      <c r="I66" s="236" t="s">
        <v>78</v>
      </c>
      <c r="J66" s="27">
        <f t="shared" si="1"/>
        <v>17</v>
      </c>
      <c r="K66" s="35"/>
      <c r="L66" s="34"/>
      <c r="M66" s="34"/>
      <c r="N66" s="34"/>
      <c r="O66" s="34"/>
      <c r="P66" s="34"/>
      <c r="Q66" s="34"/>
      <c r="R66" s="34"/>
      <c r="S66" s="34"/>
      <c r="T66" s="34"/>
      <c r="U66" s="34">
        <v>7</v>
      </c>
      <c r="V66" s="34"/>
      <c r="W66" s="34"/>
      <c r="X66" s="34"/>
      <c r="Y66" s="34"/>
      <c r="Z66" s="34"/>
      <c r="AA66" s="34"/>
      <c r="AB66" s="34"/>
      <c r="AC66" s="34"/>
      <c r="AD66" s="34"/>
      <c r="AE66" s="34"/>
      <c r="AF66" s="102"/>
      <c r="AG66" s="102"/>
      <c r="AH66" s="102"/>
      <c r="AI66" s="102">
        <v>10</v>
      </c>
      <c r="AJ66" s="102"/>
      <c r="AK66" s="33"/>
      <c r="AL66" s="191">
        <f t="shared" si="2"/>
        <v>0</v>
      </c>
    </row>
    <row r="67" spans="1:38" s="23" customFormat="1" ht="13.5" thickBot="1">
      <c r="A67" s="224"/>
      <c r="B67" s="226"/>
      <c r="C67" s="252"/>
      <c r="D67" s="273" t="s">
        <v>177</v>
      </c>
      <c r="E67" s="151"/>
      <c r="F67" s="28">
        <f t="shared" si="0"/>
        <v>1</v>
      </c>
      <c r="G67" s="58">
        <v>62</v>
      </c>
      <c r="H67" s="231" t="s">
        <v>257</v>
      </c>
      <c r="I67" s="236" t="s">
        <v>78</v>
      </c>
      <c r="J67" s="27">
        <f t="shared" si="1"/>
        <v>234</v>
      </c>
      <c r="K67" s="31"/>
      <c r="L67" s="30">
        <v>9</v>
      </c>
      <c r="M67" s="30"/>
      <c r="N67" s="30">
        <v>15</v>
      </c>
      <c r="O67" s="30">
        <v>30</v>
      </c>
      <c r="P67" s="30"/>
      <c r="Q67" s="30">
        <v>30</v>
      </c>
      <c r="R67" s="30"/>
      <c r="S67" s="30"/>
      <c r="T67" s="30"/>
      <c r="U67" s="30"/>
      <c r="V67" s="30"/>
      <c r="W67" s="30">
        <v>35</v>
      </c>
      <c r="X67" s="30"/>
      <c r="Y67" s="30"/>
      <c r="Z67" s="30">
        <v>35</v>
      </c>
      <c r="AA67" s="30"/>
      <c r="AB67" s="30"/>
      <c r="AC67" s="30"/>
      <c r="AD67" s="30">
        <v>25</v>
      </c>
      <c r="AE67" s="30"/>
      <c r="AF67" s="103">
        <v>30</v>
      </c>
      <c r="AG67" s="103"/>
      <c r="AH67" s="103">
        <v>25</v>
      </c>
      <c r="AI67" s="103"/>
      <c r="AJ67" s="103"/>
      <c r="AK67" s="29"/>
      <c r="AL67" s="191">
        <f t="shared" si="2"/>
        <v>0</v>
      </c>
    </row>
    <row r="68" spans="1:38" s="23" customFormat="1" ht="13.5" thickBot="1">
      <c r="A68" s="224"/>
      <c r="B68" s="226"/>
      <c r="C68" s="252" t="s">
        <v>178</v>
      </c>
      <c r="D68" s="273"/>
      <c r="E68" s="151"/>
      <c r="F68" s="28">
        <f t="shared" si="0"/>
        <v>1</v>
      </c>
      <c r="G68" s="58">
        <v>63</v>
      </c>
      <c r="H68" s="231" t="s">
        <v>258</v>
      </c>
      <c r="I68" s="236" t="s">
        <v>78</v>
      </c>
      <c r="J68" s="27">
        <f t="shared" si="1"/>
        <v>12</v>
      </c>
      <c r="K68" s="31"/>
      <c r="L68" s="30"/>
      <c r="M68" s="30"/>
      <c r="N68" s="30"/>
      <c r="O68" s="30"/>
      <c r="P68" s="30"/>
      <c r="Q68" s="30"/>
      <c r="R68" s="30"/>
      <c r="S68" s="30"/>
      <c r="T68" s="30"/>
      <c r="U68" s="30"/>
      <c r="V68" s="30"/>
      <c r="W68" s="30"/>
      <c r="X68" s="30"/>
      <c r="Y68" s="30"/>
      <c r="Z68" s="30"/>
      <c r="AA68" s="30"/>
      <c r="AB68" s="30"/>
      <c r="AC68" s="30"/>
      <c r="AD68" s="30"/>
      <c r="AE68" s="30"/>
      <c r="AF68" s="103"/>
      <c r="AG68" s="103"/>
      <c r="AH68" s="103"/>
      <c r="AI68" s="103"/>
      <c r="AJ68" s="103"/>
      <c r="AK68" s="29">
        <v>12</v>
      </c>
      <c r="AL68" s="191">
        <f t="shared" si="2"/>
        <v>0</v>
      </c>
    </row>
    <row r="69" spans="1:38" s="23" customFormat="1" ht="13.5" thickBot="1">
      <c r="A69" s="224"/>
      <c r="B69" s="226"/>
      <c r="C69" s="252"/>
      <c r="D69" s="273"/>
      <c r="E69" s="151"/>
      <c r="F69" s="28">
        <f t="shared" si="0"/>
        <v>1</v>
      </c>
      <c r="G69" s="58">
        <v>64</v>
      </c>
      <c r="H69" s="231" t="s">
        <v>259</v>
      </c>
      <c r="I69" s="236" t="s">
        <v>78</v>
      </c>
      <c r="J69" s="27">
        <f t="shared" si="1"/>
        <v>5</v>
      </c>
      <c r="K69" s="31"/>
      <c r="L69" s="30"/>
      <c r="M69" s="30"/>
      <c r="N69" s="30"/>
      <c r="O69" s="30"/>
      <c r="P69" s="30">
        <v>5</v>
      </c>
      <c r="Q69" s="30"/>
      <c r="R69" s="30"/>
      <c r="S69" s="30"/>
      <c r="T69" s="30"/>
      <c r="U69" s="30"/>
      <c r="V69" s="30"/>
      <c r="W69" s="30"/>
      <c r="X69" s="30"/>
      <c r="Y69" s="30"/>
      <c r="Z69" s="30"/>
      <c r="AA69" s="30"/>
      <c r="AB69" s="30"/>
      <c r="AC69" s="30"/>
      <c r="AD69" s="30"/>
      <c r="AE69" s="30"/>
      <c r="AF69" s="103"/>
      <c r="AG69" s="103"/>
      <c r="AH69" s="103"/>
      <c r="AI69" s="103"/>
      <c r="AJ69" s="103"/>
      <c r="AK69" s="29"/>
      <c r="AL69" s="191">
        <f t="shared" si="2"/>
        <v>0</v>
      </c>
    </row>
    <row r="70" spans="1:38" s="23" customFormat="1" ht="13.5" thickBot="1">
      <c r="A70" s="224"/>
      <c r="B70" s="226"/>
      <c r="C70" s="252"/>
      <c r="D70" s="273"/>
      <c r="E70" s="151"/>
      <c r="F70" s="28">
        <f t="shared" ref="F70:F133" si="3">IF(E70="uit",0,1)</f>
        <v>1</v>
      </c>
      <c r="G70" s="237">
        <v>65</v>
      </c>
      <c r="H70" s="231" t="s">
        <v>260</v>
      </c>
      <c r="I70" s="236" t="s">
        <v>78</v>
      </c>
      <c r="J70" s="27">
        <f t="shared" ref="J70:J133" si="4">SUM(K70:AK70)*F70</f>
        <v>0</v>
      </c>
      <c r="K70" s="31"/>
      <c r="L70" s="30"/>
      <c r="M70" s="30"/>
      <c r="N70" s="30"/>
      <c r="O70" s="30"/>
      <c r="P70" s="30"/>
      <c r="Q70" s="30"/>
      <c r="R70" s="30"/>
      <c r="S70" s="30"/>
      <c r="T70" s="30"/>
      <c r="U70" s="30"/>
      <c r="V70" s="30"/>
      <c r="W70" s="30"/>
      <c r="X70" s="30"/>
      <c r="Y70" s="30"/>
      <c r="Z70" s="30"/>
      <c r="AA70" s="30"/>
      <c r="AB70" s="30"/>
      <c r="AC70" s="30"/>
      <c r="AD70" s="30"/>
      <c r="AE70" s="30"/>
      <c r="AF70" s="103"/>
      <c r="AG70" s="103"/>
      <c r="AH70" s="103"/>
      <c r="AI70" s="103"/>
      <c r="AJ70" s="103"/>
      <c r="AK70" s="29"/>
      <c r="AL70" s="191">
        <f t="shared" ref="AL70:AL133" si="5">E70</f>
        <v>0</v>
      </c>
    </row>
    <row r="71" spans="1:38" s="23" customFormat="1" ht="13.5" thickBot="1">
      <c r="A71" s="224"/>
      <c r="B71" s="226"/>
      <c r="C71" s="252"/>
      <c r="D71" s="273"/>
      <c r="E71" s="151"/>
      <c r="F71" s="28">
        <f t="shared" si="3"/>
        <v>1</v>
      </c>
      <c r="G71" s="58">
        <v>66</v>
      </c>
      <c r="H71" s="231" t="s">
        <v>261</v>
      </c>
      <c r="I71" s="236" t="s">
        <v>78</v>
      </c>
      <c r="J71" s="27">
        <f t="shared" si="4"/>
        <v>0</v>
      </c>
      <c r="K71" s="31"/>
      <c r="L71" s="30"/>
      <c r="M71" s="30"/>
      <c r="N71" s="30"/>
      <c r="O71" s="30"/>
      <c r="P71" s="30"/>
      <c r="Q71" s="30"/>
      <c r="R71" s="30"/>
      <c r="S71" s="30"/>
      <c r="T71" s="30"/>
      <c r="U71" s="30"/>
      <c r="V71" s="30"/>
      <c r="W71" s="30"/>
      <c r="X71" s="30"/>
      <c r="Y71" s="30"/>
      <c r="Z71" s="30"/>
      <c r="AA71" s="30"/>
      <c r="AB71" s="30"/>
      <c r="AC71" s="30"/>
      <c r="AD71" s="30"/>
      <c r="AE71" s="30"/>
      <c r="AF71" s="103"/>
      <c r="AG71" s="103"/>
      <c r="AH71" s="103"/>
      <c r="AI71" s="103"/>
      <c r="AJ71" s="103"/>
      <c r="AK71" s="29"/>
      <c r="AL71" s="191">
        <f t="shared" si="5"/>
        <v>0</v>
      </c>
    </row>
    <row r="72" spans="1:38" s="23" customFormat="1" ht="13.5" thickBot="1">
      <c r="A72" s="224"/>
      <c r="B72" s="226"/>
      <c r="C72" s="252"/>
      <c r="D72" s="273" t="s">
        <v>178</v>
      </c>
      <c r="E72" s="151" t="s">
        <v>31</v>
      </c>
      <c r="F72" s="28">
        <f t="shared" si="3"/>
        <v>0</v>
      </c>
      <c r="G72" s="58">
        <v>67</v>
      </c>
      <c r="H72" s="231" t="s">
        <v>262</v>
      </c>
      <c r="I72" s="236" t="s">
        <v>78</v>
      </c>
      <c r="J72" s="27">
        <f t="shared" si="4"/>
        <v>0</v>
      </c>
      <c r="K72" s="31"/>
      <c r="L72" s="30"/>
      <c r="M72" s="30"/>
      <c r="N72" s="30"/>
      <c r="O72" s="30"/>
      <c r="P72" s="30"/>
      <c r="Q72" s="30"/>
      <c r="R72" s="30"/>
      <c r="S72" s="30"/>
      <c r="T72" s="30"/>
      <c r="U72" s="30"/>
      <c r="V72" s="30"/>
      <c r="W72" s="30"/>
      <c r="X72" s="30"/>
      <c r="Y72" s="30"/>
      <c r="Z72" s="30"/>
      <c r="AA72" s="30"/>
      <c r="AB72" s="30"/>
      <c r="AC72" s="30"/>
      <c r="AD72" s="30"/>
      <c r="AE72" s="30"/>
      <c r="AF72" s="103"/>
      <c r="AG72" s="103"/>
      <c r="AH72" s="103"/>
      <c r="AI72" s="103"/>
      <c r="AJ72" s="103"/>
      <c r="AK72" s="29"/>
      <c r="AL72" s="191" t="str">
        <f t="shared" si="5"/>
        <v>uit</v>
      </c>
    </row>
    <row r="73" spans="1:38" s="23" customFormat="1" ht="13.5" thickBot="1">
      <c r="A73" s="224"/>
      <c r="B73" s="226"/>
      <c r="C73" s="252"/>
      <c r="D73" s="273" t="s">
        <v>178</v>
      </c>
      <c r="E73" s="151" t="s">
        <v>31</v>
      </c>
      <c r="F73" s="28">
        <f t="shared" si="3"/>
        <v>0</v>
      </c>
      <c r="G73" s="58">
        <v>68</v>
      </c>
      <c r="H73" s="231" t="s">
        <v>263</v>
      </c>
      <c r="I73" s="236" t="s">
        <v>78</v>
      </c>
      <c r="J73" s="27">
        <f t="shared" si="4"/>
        <v>0</v>
      </c>
      <c r="K73" s="31"/>
      <c r="L73" s="30"/>
      <c r="M73" s="30"/>
      <c r="N73" s="30"/>
      <c r="O73" s="30"/>
      <c r="P73" s="30"/>
      <c r="Q73" s="30"/>
      <c r="R73" s="30"/>
      <c r="S73" s="30"/>
      <c r="T73" s="30"/>
      <c r="U73" s="30"/>
      <c r="V73" s="30"/>
      <c r="W73" s="30"/>
      <c r="X73" s="30"/>
      <c r="Y73" s="30"/>
      <c r="Z73" s="30"/>
      <c r="AA73" s="30"/>
      <c r="AB73" s="30"/>
      <c r="AC73" s="30"/>
      <c r="AD73" s="30"/>
      <c r="AE73" s="30"/>
      <c r="AF73" s="103"/>
      <c r="AG73" s="103"/>
      <c r="AH73" s="103"/>
      <c r="AI73" s="103"/>
      <c r="AJ73" s="103"/>
      <c r="AK73" s="29"/>
      <c r="AL73" s="191" t="str">
        <f t="shared" si="5"/>
        <v>uit</v>
      </c>
    </row>
    <row r="74" spans="1:38" s="23" customFormat="1" ht="13.5" thickBot="1">
      <c r="A74" s="224"/>
      <c r="B74" s="226"/>
      <c r="C74" s="252"/>
      <c r="D74" s="273"/>
      <c r="E74" s="151"/>
      <c r="F74" s="28">
        <f t="shared" si="3"/>
        <v>1</v>
      </c>
      <c r="G74" s="58">
        <v>69</v>
      </c>
      <c r="H74" s="231" t="s">
        <v>264</v>
      </c>
      <c r="I74" s="236" t="s">
        <v>78</v>
      </c>
      <c r="J74" s="27">
        <f t="shared" si="4"/>
        <v>0</v>
      </c>
      <c r="K74" s="31"/>
      <c r="L74" s="30"/>
      <c r="M74" s="30"/>
      <c r="N74" s="30"/>
      <c r="O74" s="30"/>
      <c r="P74" s="30"/>
      <c r="Q74" s="30"/>
      <c r="R74" s="30"/>
      <c r="S74" s="30"/>
      <c r="T74" s="30"/>
      <c r="U74" s="30"/>
      <c r="V74" s="30"/>
      <c r="W74" s="30"/>
      <c r="X74" s="30"/>
      <c r="Y74" s="30"/>
      <c r="Z74" s="30"/>
      <c r="AA74" s="30"/>
      <c r="AB74" s="30"/>
      <c r="AC74" s="30"/>
      <c r="AD74" s="30"/>
      <c r="AE74" s="30"/>
      <c r="AF74" s="103"/>
      <c r="AG74" s="103"/>
      <c r="AH74" s="103"/>
      <c r="AI74" s="103"/>
      <c r="AJ74" s="103"/>
      <c r="AK74" s="29"/>
      <c r="AL74" s="191">
        <f t="shared" si="5"/>
        <v>0</v>
      </c>
    </row>
    <row r="75" spans="1:38" s="23" customFormat="1" ht="13.5" thickBot="1">
      <c r="A75" s="224"/>
      <c r="B75" s="226"/>
      <c r="C75" s="252"/>
      <c r="D75" s="273"/>
      <c r="E75" s="151" t="s">
        <v>31</v>
      </c>
      <c r="F75" s="28">
        <f t="shared" si="3"/>
        <v>0</v>
      </c>
      <c r="G75" s="58">
        <v>70</v>
      </c>
      <c r="H75" s="231" t="s">
        <v>265</v>
      </c>
      <c r="I75" s="236" t="s">
        <v>78</v>
      </c>
      <c r="J75" s="27">
        <f t="shared" si="4"/>
        <v>0</v>
      </c>
      <c r="K75" s="31"/>
      <c r="L75" s="30"/>
      <c r="M75" s="30"/>
      <c r="N75" s="30"/>
      <c r="O75" s="30"/>
      <c r="P75" s="30"/>
      <c r="Q75" s="30"/>
      <c r="R75" s="30"/>
      <c r="S75" s="30"/>
      <c r="T75" s="30"/>
      <c r="U75" s="30"/>
      <c r="V75" s="30"/>
      <c r="W75" s="30"/>
      <c r="X75" s="30"/>
      <c r="Y75" s="30"/>
      <c r="Z75" s="30"/>
      <c r="AA75" s="30"/>
      <c r="AB75" s="30"/>
      <c r="AC75" s="30"/>
      <c r="AD75" s="30"/>
      <c r="AE75" s="30"/>
      <c r="AF75" s="103"/>
      <c r="AG75" s="103"/>
      <c r="AH75" s="103"/>
      <c r="AI75" s="103"/>
      <c r="AJ75" s="103"/>
      <c r="AK75" s="29"/>
      <c r="AL75" s="191" t="str">
        <f t="shared" si="5"/>
        <v>uit</v>
      </c>
    </row>
    <row r="76" spans="1:38" s="23" customFormat="1" ht="13.5" thickBot="1">
      <c r="A76" s="224"/>
      <c r="B76" s="226"/>
      <c r="C76" s="252"/>
      <c r="D76" s="273"/>
      <c r="E76" s="151" t="s">
        <v>31</v>
      </c>
      <c r="F76" s="28">
        <f t="shared" si="3"/>
        <v>0</v>
      </c>
      <c r="G76" s="58">
        <v>71</v>
      </c>
      <c r="H76" s="231" t="s">
        <v>266</v>
      </c>
      <c r="I76" s="236" t="s">
        <v>78</v>
      </c>
      <c r="J76" s="27">
        <f t="shared" si="4"/>
        <v>0</v>
      </c>
      <c r="K76" s="31"/>
      <c r="L76" s="30"/>
      <c r="M76" s="30"/>
      <c r="N76" s="30"/>
      <c r="O76" s="30"/>
      <c r="P76" s="30"/>
      <c r="Q76" s="30"/>
      <c r="R76" s="30"/>
      <c r="S76" s="30"/>
      <c r="T76" s="30"/>
      <c r="U76" s="30"/>
      <c r="V76" s="30"/>
      <c r="W76" s="30"/>
      <c r="X76" s="30"/>
      <c r="Y76" s="30"/>
      <c r="Z76" s="30"/>
      <c r="AA76" s="30"/>
      <c r="AB76" s="30"/>
      <c r="AC76" s="30"/>
      <c r="AD76" s="30"/>
      <c r="AE76" s="30"/>
      <c r="AF76" s="103"/>
      <c r="AG76" s="103"/>
      <c r="AH76" s="103"/>
      <c r="AI76" s="103"/>
      <c r="AJ76" s="103"/>
      <c r="AK76" s="29"/>
      <c r="AL76" s="191" t="str">
        <f t="shared" si="5"/>
        <v>uit</v>
      </c>
    </row>
    <row r="77" spans="1:38" s="23" customFormat="1" ht="13.5" thickBot="1">
      <c r="A77" s="224"/>
      <c r="B77" s="226"/>
      <c r="C77" s="253" t="s">
        <v>178</v>
      </c>
      <c r="D77" s="274" t="s">
        <v>178</v>
      </c>
      <c r="E77" s="151" t="s">
        <v>31</v>
      </c>
      <c r="F77" s="28">
        <f t="shared" si="3"/>
        <v>0</v>
      </c>
      <c r="G77" s="58">
        <v>72</v>
      </c>
      <c r="H77" s="348" t="s">
        <v>267</v>
      </c>
      <c r="I77" s="236" t="s">
        <v>78</v>
      </c>
      <c r="J77" s="27">
        <f t="shared" si="4"/>
        <v>0</v>
      </c>
      <c r="K77" s="26"/>
      <c r="L77" s="25"/>
      <c r="M77" s="25"/>
      <c r="N77" s="25"/>
      <c r="O77" s="25"/>
      <c r="P77" s="25"/>
      <c r="Q77" s="25"/>
      <c r="R77" s="25"/>
      <c r="S77" s="25"/>
      <c r="T77" s="25"/>
      <c r="U77" s="25"/>
      <c r="V77" s="25"/>
      <c r="W77" s="25"/>
      <c r="X77" s="25"/>
      <c r="Y77" s="25"/>
      <c r="Z77" s="25"/>
      <c r="AA77" s="25"/>
      <c r="AB77" s="25"/>
      <c r="AC77" s="25"/>
      <c r="AD77" s="25"/>
      <c r="AE77" s="25"/>
      <c r="AF77" s="104"/>
      <c r="AG77" s="104"/>
      <c r="AH77" s="104"/>
      <c r="AI77" s="104"/>
      <c r="AJ77" s="104"/>
      <c r="AK77" s="24"/>
      <c r="AL77" s="191" t="str">
        <f t="shared" si="5"/>
        <v>uit</v>
      </c>
    </row>
    <row r="78" spans="1:38" s="23" customFormat="1" ht="13.5" thickBot="1">
      <c r="A78" s="407" t="s">
        <v>184</v>
      </c>
      <c r="B78" s="409"/>
      <c r="C78" s="254" t="s">
        <v>177</v>
      </c>
      <c r="D78" s="275" t="s">
        <v>178</v>
      </c>
      <c r="E78" s="152" t="s">
        <v>31</v>
      </c>
      <c r="F78" s="28">
        <f t="shared" si="3"/>
        <v>0</v>
      </c>
      <c r="G78" s="49">
        <v>73</v>
      </c>
      <c r="H78" s="229" t="s">
        <v>268</v>
      </c>
      <c r="I78" s="238" t="s">
        <v>99</v>
      </c>
      <c r="J78" s="27">
        <f t="shared" si="4"/>
        <v>0</v>
      </c>
      <c r="K78" s="44"/>
      <c r="L78" s="43"/>
      <c r="M78" s="43">
        <v>2</v>
      </c>
      <c r="N78" s="43"/>
      <c r="O78" s="43"/>
      <c r="P78" s="43"/>
      <c r="Q78" s="43"/>
      <c r="R78" s="43">
        <v>2</v>
      </c>
      <c r="S78" s="43">
        <v>4</v>
      </c>
      <c r="T78" s="43"/>
      <c r="U78" s="43">
        <v>3</v>
      </c>
      <c r="V78" s="43"/>
      <c r="W78" s="43"/>
      <c r="X78" s="43">
        <v>1</v>
      </c>
      <c r="Y78" s="43"/>
      <c r="Z78" s="43"/>
      <c r="AA78" s="43"/>
      <c r="AB78" s="43"/>
      <c r="AC78" s="43"/>
      <c r="AD78" s="43"/>
      <c r="AE78" s="43"/>
      <c r="AF78" s="105"/>
      <c r="AG78" s="105"/>
      <c r="AH78" s="105"/>
      <c r="AI78" s="105"/>
      <c r="AJ78" s="105"/>
      <c r="AK78" s="42"/>
      <c r="AL78" s="191" t="str">
        <f t="shared" si="5"/>
        <v>uit</v>
      </c>
    </row>
    <row r="79" spans="1:38" s="23" customFormat="1" ht="13.5" thickBot="1">
      <c r="A79" s="223"/>
      <c r="B79" s="223"/>
      <c r="C79" s="255" t="s">
        <v>178</v>
      </c>
      <c r="D79" s="276" t="s">
        <v>178</v>
      </c>
      <c r="E79" s="138"/>
      <c r="F79" s="28">
        <f t="shared" si="3"/>
        <v>1</v>
      </c>
      <c r="G79" s="49">
        <v>74</v>
      </c>
      <c r="H79" s="229" t="s">
        <v>269</v>
      </c>
      <c r="I79" s="238" t="s">
        <v>99</v>
      </c>
      <c r="J79" s="27">
        <f t="shared" si="4"/>
        <v>6</v>
      </c>
      <c r="K79" s="41"/>
      <c r="L79" s="40"/>
      <c r="M79" s="40"/>
      <c r="N79" s="40"/>
      <c r="O79" s="40"/>
      <c r="P79" s="40"/>
      <c r="Q79" s="40"/>
      <c r="R79" s="40"/>
      <c r="S79" s="40"/>
      <c r="T79" s="40"/>
      <c r="U79" s="40"/>
      <c r="V79" s="40"/>
      <c r="W79" s="40"/>
      <c r="X79" s="40"/>
      <c r="Y79" s="40"/>
      <c r="Z79" s="40"/>
      <c r="AA79" s="40"/>
      <c r="AB79" s="40"/>
      <c r="AC79" s="40"/>
      <c r="AD79" s="40"/>
      <c r="AE79" s="40"/>
      <c r="AF79" s="106"/>
      <c r="AG79" s="106"/>
      <c r="AH79" s="106"/>
      <c r="AI79" s="106"/>
      <c r="AJ79" s="106"/>
      <c r="AK79" s="39">
        <v>6</v>
      </c>
      <c r="AL79" s="191">
        <f t="shared" si="5"/>
        <v>0</v>
      </c>
    </row>
    <row r="80" spans="1:38" s="23" customFormat="1" ht="13.5" thickBot="1">
      <c r="A80" s="223"/>
      <c r="B80" s="223"/>
      <c r="C80" s="255"/>
      <c r="D80" s="276" t="s">
        <v>177</v>
      </c>
      <c r="E80" s="138" t="s">
        <v>31</v>
      </c>
      <c r="F80" s="28">
        <f t="shared" si="3"/>
        <v>0</v>
      </c>
      <c r="G80" s="49">
        <v>75</v>
      </c>
      <c r="H80" s="229" t="s">
        <v>270</v>
      </c>
      <c r="I80" s="238" t="s">
        <v>99</v>
      </c>
      <c r="J80" s="27">
        <f t="shared" si="4"/>
        <v>0</v>
      </c>
      <c r="K80" s="41"/>
      <c r="L80" s="40"/>
      <c r="M80" s="40"/>
      <c r="N80" s="40"/>
      <c r="O80" s="40"/>
      <c r="P80" s="40"/>
      <c r="Q80" s="40"/>
      <c r="R80" s="40"/>
      <c r="S80" s="40"/>
      <c r="T80" s="40"/>
      <c r="U80" s="40"/>
      <c r="V80" s="40"/>
      <c r="W80" s="40"/>
      <c r="X80" s="40"/>
      <c r="Y80" s="40"/>
      <c r="Z80" s="40"/>
      <c r="AA80" s="40"/>
      <c r="AB80" s="40"/>
      <c r="AC80" s="40"/>
      <c r="AD80" s="40"/>
      <c r="AE80" s="40"/>
      <c r="AF80" s="106"/>
      <c r="AG80" s="106"/>
      <c r="AH80" s="106"/>
      <c r="AI80" s="106"/>
      <c r="AJ80" s="106"/>
      <c r="AK80" s="39"/>
      <c r="AL80" s="191" t="str">
        <f t="shared" si="5"/>
        <v>uit</v>
      </c>
    </row>
    <row r="81" spans="1:38" s="23" customFormat="1" ht="13.5" thickBot="1">
      <c r="A81" s="223"/>
      <c r="B81" s="223"/>
      <c r="C81" s="255"/>
      <c r="D81" s="276"/>
      <c r="E81" s="138" t="s">
        <v>31</v>
      </c>
      <c r="F81" s="28">
        <f t="shared" si="3"/>
        <v>0</v>
      </c>
      <c r="G81" s="49">
        <v>76</v>
      </c>
      <c r="H81" s="229" t="s">
        <v>271</v>
      </c>
      <c r="I81" s="238" t="s">
        <v>99</v>
      </c>
      <c r="J81" s="27">
        <f t="shared" si="4"/>
        <v>0</v>
      </c>
      <c r="K81" s="41"/>
      <c r="L81" s="40"/>
      <c r="M81" s="40"/>
      <c r="N81" s="40"/>
      <c r="O81" s="40"/>
      <c r="P81" s="40"/>
      <c r="Q81" s="40"/>
      <c r="R81" s="40"/>
      <c r="S81" s="40"/>
      <c r="T81" s="40"/>
      <c r="U81" s="40"/>
      <c r="V81" s="40"/>
      <c r="W81" s="40"/>
      <c r="X81" s="40"/>
      <c r="Y81" s="40"/>
      <c r="Z81" s="40"/>
      <c r="AA81" s="40"/>
      <c r="AB81" s="40"/>
      <c r="AC81" s="40"/>
      <c r="AD81" s="40"/>
      <c r="AE81" s="40"/>
      <c r="AF81" s="106"/>
      <c r="AG81" s="106"/>
      <c r="AH81" s="106"/>
      <c r="AI81" s="106"/>
      <c r="AJ81" s="106"/>
      <c r="AK81" s="39"/>
      <c r="AL81" s="191" t="str">
        <f t="shared" si="5"/>
        <v>uit</v>
      </c>
    </row>
    <row r="82" spans="1:38" s="23" customFormat="1" ht="13.5" thickBot="1">
      <c r="A82" s="223"/>
      <c r="B82" s="223"/>
      <c r="C82" s="255"/>
      <c r="D82" s="276"/>
      <c r="E82" s="138"/>
      <c r="F82" s="28">
        <f t="shared" si="3"/>
        <v>1</v>
      </c>
      <c r="G82" s="49">
        <v>77</v>
      </c>
      <c r="H82" s="229" t="s">
        <v>272</v>
      </c>
      <c r="I82" s="238" t="s">
        <v>99</v>
      </c>
      <c r="J82" s="27">
        <f t="shared" si="4"/>
        <v>7</v>
      </c>
      <c r="K82" s="41"/>
      <c r="L82" s="40"/>
      <c r="M82" s="40"/>
      <c r="N82" s="40"/>
      <c r="O82" s="40">
        <v>7</v>
      </c>
      <c r="P82" s="40"/>
      <c r="Q82" s="40"/>
      <c r="R82" s="40"/>
      <c r="S82" s="40"/>
      <c r="T82" s="40"/>
      <c r="U82" s="40"/>
      <c r="V82" s="40"/>
      <c r="W82" s="40"/>
      <c r="X82" s="40"/>
      <c r="Y82" s="40"/>
      <c r="Z82" s="40"/>
      <c r="AA82" s="40"/>
      <c r="AB82" s="40"/>
      <c r="AC82" s="40"/>
      <c r="AD82" s="40"/>
      <c r="AE82" s="40"/>
      <c r="AF82" s="106"/>
      <c r="AG82" s="106"/>
      <c r="AH82" s="106"/>
      <c r="AI82" s="106"/>
      <c r="AJ82" s="106"/>
      <c r="AK82" s="39"/>
      <c r="AL82" s="191">
        <f t="shared" si="5"/>
        <v>0</v>
      </c>
    </row>
    <row r="83" spans="1:38" s="23" customFormat="1" ht="13.5" thickBot="1">
      <c r="A83" s="223"/>
      <c r="B83" s="223"/>
      <c r="C83" s="255"/>
      <c r="D83" s="276"/>
      <c r="E83" s="138"/>
      <c r="F83" s="28">
        <f t="shared" si="3"/>
        <v>1</v>
      </c>
      <c r="G83" s="49">
        <v>78</v>
      </c>
      <c r="H83" s="229" t="s">
        <v>273</v>
      </c>
      <c r="I83" s="238" t="s">
        <v>99</v>
      </c>
      <c r="J83" s="27">
        <f t="shared" si="4"/>
        <v>0</v>
      </c>
      <c r="K83" s="41"/>
      <c r="L83" s="40"/>
      <c r="M83" s="40"/>
      <c r="N83" s="40"/>
      <c r="O83" s="40"/>
      <c r="P83" s="40"/>
      <c r="Q83" s="40"/>
      <c r="R83" s="40"/>
      <c r="S83" s="40"/>
      <c r="T83" s="40"/>
      <c r="U83" s="40"/>
      <c r="V83" s="40"/>
      <c r="W83" s="40"/>
      <c r="X83" s="40"/>
      <c r="Y83" s="40"/>
      <c r="Z83" s="40"/>
      <c r="AA83" s="40"/>
      <c r="AB83" s="40"/>
      <c r="AC83" s="40"/>
      <c r="AD83" s="40"/>
      <c r="AE83" s="40"/>
      <c r="AF83" s="106"/>
      <c r="AG83" s="106"/>
      <c r="AH83" s="106"/>
      <c r="AI83" s="106"/>
      <c r="AJ83" s="106"/>
      <c r="AK83" s="39"/>
      <c r="AL83" s="191">
        <f t="shared" si="5"/>
        <v>0</v>
      </c>
    </row>
    <row r="84" spans="1:38" s="23" customFormat="1" ht="13.5" thickBot="1">
      <c r="A84" s="223"/>
      <c r="B84" s="223"/>
      <c r="C84" s="255"/>
      <c r="D84" s="276"/>
      <c r="E84" s="138"/>
      <c r="F84" s="28">
        <f t="shared" si="3"/>
        <v>1</v>
      </c>
      <c r="G84" s="49">
        <v>79</v>
      </c>
      <c r="H84" s="229" t="s">
        <v>274</v>
      </c>
      <c r="I84" s="238" t="s">
        <v>99</v>
      </c>
      <c r="J84" s="27">
        <f t="shared" si="4"/>
        <v>0</v>
      </c>
      <c r="K84" s="41"/>
      <c r="L84" s="40"/>
      <c r="M84" s="40"/>
      <c r="N84" s="40"/>
      <c r="O84" s="40"/>
      <c r="P84" s="40"/>
      <c r="Q84" s="40"/>
      <c r="R84" s="40"/>
      <c r="S84" s="40"/>
      <c r="T84" s="40"/>
      <c r="U84" s="40"/>
      <c r="V84" s="40"/>
      <c r="W84" s="40"/>
      <c r="X84" s="40"/>
      <c r="Y84" s="40"/>
      <c r="Z84" s="40"/>
      <c r="AA84" s="40"/>
      <c r="AB84" s="40"/>
      <c r="AC84" s="40"/>
      <c r="AD84" s="40"/>
      <c r="AE84" s="40"/>
      <c r="AF84" s="106"/>
      <c r="AG84" s="106"/>
      <c r="AH84" s="106"/>
      <c r="AI84" s="106"/>
      <c r="AJ84" s="106"/>
      <c r="AK84" s="39"/>
      <c r="AL84" s="191">
        <f t="shared" si="5"/>
        <v>0</v>
      </c>
    </row>
    <row r="85" spans="1:38" s="23" customFormat="1" ht="13.5" thickBot="1">
      <c r="A85" s="223"/>
      <c r="B85" s="223"/>
      <c r="C85" s="255"/>
      <c r="D85" s="276" t="s">
        <v>178</v>
      </c>
      <c r="E85" s="138" t="s">
        <v>31</v>
      </c>
      <c r="F85" s="28">
        <f t="shared" si="3"/>
        <v>0</v>
      </c>
      <c r="G85" s="49">
        <v>80</v>
      </c>
      <c r="H85" s="229" t="s">
        <v>275</v>
      </c>
      <c r="I85" s="238" t="s">
        <v>99</v>
      </c>
      <c r="J85" s="27">
        <f t="shared" si="4"/>
        <v>0</v>
      </c>
      <c r="K85" s="41"/>
      <c r="L85" s="40"/>
      <c r="M85" s="40"/>
      <c r="N85" s="40"/>
      <c r="O85" s="40"/>
      <c r="P85" s="40"/>
      <c r="Q85" s="40"/>
      <c r="R85" s="40"/>
      <c r="S85" s="40"/>
      <c r="T85" s="40"/>
      <c r="U85" s="40"/>
      <c r="V85" s="40"/>
      <c r="W85" s="40"/>
      <c r="X85" s="40"/>
      <c r="Y85" s="40"/>
      <c r="Z85" s="40"/>
      <c r="AA85" s="40"/>
      <c r="AB85" s="40"/>
      <c r="AC85" s="40"/>
      <c r="AD85" s="40"/>
      <c r="AE85" s="40"/>
      <c r="AF85" s="106"/>
      <c r="AG85" s="106"/>
      <c r="AH85" s="106"/>
      <c r="AI85" s="106"/>
      <c r="AJ85" s="106"/>
      <c r="AK85" s="39"/>
      <c r="AL85" s="191" t="str">
        <f t="shared" si="5"/>
        <v>uit</v>
      </c>
    </row>
    <row r="86" spans="1:38" s="23" customFormat="1" ht="13.5" thickBot="1">
      <c r="A86" s="223"/>
      <c r="B86" s="223"/>
      <c r="C86" s="255"/>
      <c r="D86" s="276"/>
      <c r="E86" s="138" t="s">
        <v>31</v>
      </c>
      <c r="F86" s="28">
        <f t="shared" si="3"/>
        <v>0</v>
      </c>
      <c r="G86" s="49">
        <v>81</v>
      </c>
      <c r="H86" s="229" t="s">
        <v>276</v>
      </c>
      <c r="I86" s="238" t="s">
        <v>99</v>
      </c>
      <c r="J86" s="27">
        <f t="shared" si="4"/>
        <v>0</v>
      </c>
      <c r="K86" s="41"/>
      <c r="L86" s="40"/>
      <c r="M86" s="40"/>
      <c r="N86" s="40"/>
      <c r="O86" s="40"/>
      <c r="P86" s="40"/>
      <c r="Q86" s="40"/>
      <c r="R86" s="40"/>
      <c r="S86" s="40"/>
      <c r="T86" s="40"/>
      <c r="U86" s="40"/>
      <c r="V86" s="40"/>
      <c r="W86" s="40"/>
      <c r="X86" s="40"/>
      <c r="Y86" s="40"/>
      <c r="Z86" s="40"/>
      <c r="AA86" s="40"/>
      <c r="AB86" s="40"/>
      <c r="AC86" s="40"/>
      <c r="AD86" s="40"/>
      <c r="AE86" s="40"/>
      <c r="AF86" s="106"/>
      <c r="AG86" s="106"/>
      <c r="AH86" s="106"/>
      <c r="AI86" s="106"/>
      <c r="AJ86" s="106"/>
      <c r="AK86" s="39"/>
      <c r="AL86" s="191" t="str">
        <f t="shared" si="5"/>
        <v>uit</v>
      </c>
    </row>
    <row r="87" spans="1:38" s="23" customFormat="1" ht="13.5" thickBot="1">
      <c r="A87" s="223"/>
      <c r="B87" s="223"/>
      <c r="C87" s="255"/>
      <c r="D87" s="276"/>
      <c r="E87" s="138"/>
      <c r="F87" s="28">
        <f t="shared" si="3"/>
        <v>1</v>
      </c>
      <c r="G87" s="49">
        <v>82</v>
      </c>
      <c r="H87" s="229" t="s">
        <v>277</v>
      </c>
      <c r="I87" s="238" t="s">
        <v>99</v>
      </c>
      <c r="J87" s="27">
        <f t="shared" si="4"/>
        <v>20</v>
      </c>
      <c r="K87" s="41"/>
      <c r="L87" s="40"/>
      <c r="M87" s="40"/>
      <c r="N87" s="40"/>
      <c r="O87" s="40"/>
      <c r="P87" s="40"/>
      <c r="Q87" s="40"/>
      <c r="R87" s="40"/>
      <c r="S87" s="40"/>
      <c r="T87" s="40"/>
      <c r="U87" s="40"/>
      <c r="V87" s="40"/>
      <c r="W87" s="40"/>
      <c r="X87" s="40"/>
      <c r="Y87" s="40"/>
      <c r="Z87" s="40"/>
      <c r="AA87" s="40">
        <v>20</v>
      </c>
      <c r="AB87" s="40"/>
      <c r="AC87" s="40"/>
      <c r="AD87" s="40"/>
      <c r="AE87" s="40"/>
      <c r="AF87" s="106"/>
      <c r="AG87" s="106"/>
      <c r="AH87" s="106"/>
      <c r="AI87" s="106"/>
      <c r="AJ87" s="106"/>
      <c r="AK87" s="39"/>
      <c r="AL87" s="191">
        <f t="shared" si="5"/>
        <v>0</v>
      </c>
    </row>
    <row r="88" spans="1:38" s="23" customFormat="1" ht="13.5" thickBot="1">
      <c r="A88" s="223"/>
      <c r="B88" s="223"/>
      <c r="C88" s="255"/>
      <c r="D88" s="276"/>
      <c r="E88" s="138" t="s">
        <v>31</v>
      </c>
      <c r="F88" s="28">
        <f t="shared" si="3"/>
        <v>0</v>
      </c>
      <c r="G88" s="49">
        <v>83</v>
      </c>
      <c r="H88" s="229" t="s">
        <v>278</v>
      </c>
      <c r="I88" s="238" t="s">
        <v>99</v>
      </c>
      <c r="J88" s="27">
        <f t="shared" si="4"/>
        <v>0</v>
      </c>
      <c r="K88" s="41"/>
      <c r="L88" s="40"/>
      <c r="M88" s="40"/>
      <c r="N88" s="40"/>
      <c r="O88" s="40"/>
      <c r="P88" s="40"/>
      <c r="Q88" s="40"/>
      <c r="R88" s="40"/>
      <c r="S88" s="40"/>
      <c r="T88" s="40">
        <v>3</v>
      </c>
      <c r="U88" s="40"/>
      <c r="V88" s="40"/>
      <c r="W88" s="40"/>
      <c r="X88" s="40"/>
      <c r="Y88" s="40"/>
      <c r="Z88" s="40"/>
      <c r="AA88" s="40"/>
      <c r="AB88" s="40"/>
      <c r="AC88" s="40"/>
      <c r="AD88" s="40"/>
      <c r="AE88" s="40"/>
      <c r="AF88" s="106"/>
      <c r="AG88" s="106"/>
      <c r="AH88" s="106"/>
      <c r="AI88" s="106"/>
      <c r="AJ88" s="106"/>
      <c r="AK88" s="39"/>
      <c r="AL88" s="191" t="str">
        <f t="shared" si="5"/>
        <v>uit</v>
      </c>
    </row>
    <row r="89" spans="1:38" s="23" customFormat="1" ht="13.5" thickBot="1">
      <c r="A89" s="223"/>
      <c r="B89" s="223"/>
      <c r="C89" s="256"/>
      <c r="D89" s="277"/>
      <c r="E89" s="153" t="s">
        <v>31</v>
      </c>
      <c r="F89" s="28">
        <f t="shared" si="3"/>
        <v>0</v>
      </c>
      <c r="G89" s="49">
        <v>84</v>
      </c>
      <c r="H89" s="240" t="s">
        <v>279</v>
      </c>
      <c r="I89" s="238" t="s">
        <v>99</v>
      </c>
      <c r="J89" s="27">
        <f t="shared" si="4"/>
        <v>0</v>
      </c>
      <c r="K89" s="38"/>
      <c r="L89" s="37"/>
      <c r="M89" s="37"/>
      <c r="N89" s="37"/>
      <c r="O89" s="37"/>
      <c r="P89" s="37"/>
      <c r="Q89" s="37"/>
      <c r="R89" s="37"/>
      <c r="S89" s="37"/>
      <c r="T89" s="37"/>
      <c r="U89" s="37"/>
      <c r="V89" s="37"/>
      <c r="W89" s="37"/>
      <c r="X89" s="37"/>
      <c r="Y89" s="37"/>
      <c r="Z89" s="37"/>
      <c r="AA89" s="37"/>
      <c r="AB89" s="37"/>
      <c r="AC89" s="37"/>
      <c r="AD89" s="37"/>
      <c r="AE89" s="37"/>
      <c r="AF89" s="107"/>
      <c r="AG89" s="107"/>
      <c r="AH89" s="107"/>
      <c r="AI89" s="107"/>
      <c r="AJ89" s="107"/>
      <c r="AK89" s="36"/>
      <c r="AL89" s="191" t="str">
        <f t="shared" si="5"/>
        <v>uit</v>
      </c>
    </row>
    <row r="90" spans="1:38" s="23" customFormat="1" ht="13.5" thickBot="1">
      <c r="A90" s="407" t="s">
        <v>185</v>
      </c>
      <c r="B90" s="409"/>
      <c r="C90" s="251" t="s">
        <v>178</v>
      </c>
      <c r="D90" s="272" t="s">
        <v>176</v>
      </c>
      <c r="E90" s="150"/>
      <c r="F90" s="28">
        <f t="shared" si="3"/>
        <v>1</v>
      </c>
      <c r="G90" s="58">
        <v>85</v>
      </c>
      <c r="H90" s="231" t="s">
        <v>280</v>
      </c>
      <c r="I90" s="236" t="s">
        <v>281</v>
      </c>
      <c r="J90" s="27">
        <f t="shared" si="4"/>
        <v>284</v>
      </c>
      <c r="K90" s="35"/>
      <c r="L90" s="34">
        <v>30</v>
      </c>
      <c r="M90" s="34">
        <v>20</v>
      </c>
      <c r="N90" s="34">
        <v>30</v>
      </c>
      <c r="O90" s="34">
        <v>20</v>
      </c>
      <c r="P90" s="34">
        <v>20</v>
      </c>
      <c r="Q90" s="34">
        <v>15</v>
      </c>
      <c r="R90" s="34">
        <v>30</v>
      </c>
      <c r="S90" s="34"/>
      <c r="T90" s="34"/>
      <c r="U90" s="34"/>
      <c r="V90" s="34">
        <v>7</v>
      </c>
      <c r="W90" s="34">
        <v>30</v>
      </c>
      <c r="X90" s="34"/>
      <c r="Y90" s="34"/>
      <c r="Z90" s="34">
        <v>25</v>
      </c>
      <c r="AA90" s="34"/>
      <c r="AB90" s="34"/>
      <c r="AC90" s="34"/>
      <c r="AD90" s="34"/>
      <c r="AE90" s="34"/>
      <c r="AF90" s="102">
        <v>7</v>
      </c>
      <c r="AG90" s="102"/>
      <c r="AH90" s="102">
        <v>50</v>
      </c>
      <c r="AI90" s="102"/>
      <c r="AJ90" s="102"/>
      <c r="AK90" s="33"/>
      <c r="AL90" s="191">
        <f t="shared" si="5"/>
        <v>0</v>
      </c>
    </row>
    <row r="91" spans="1:38" s="23" customFormat="1" ht="12.75" customHeight="1" thickBot="1">
      <c r="A91" s="224"/>
      <c r="B91" s="226"/>
      <c r="C91" s="252" t="s">
        <v>177</v>
      </c>
      <c r="D91" s="273" t="s">
        <v>178</v>
      </c>
      <c r="E91" s="151" t="s">
        <v>31</v>
      </c>
      <c r="F91" s="28">
        <f t="shared" si="3"/>
        <v>0</v>
      </c>
      <c r="G91" s="58">
        <v>86</v>
      </c>
      <c r="H91" s="231" t="s">
        <v>282</v>
      </c>
      <c r="I91" s="236" t="s">
        <v>281</v>
      </c>
      <c r="J91" s="27">
        <f t="shared" si="4"/>
        <v>0</v>
      </c>
      <c r="K91" s="31"/>
      <c r="L91" s="30"/>
      <c r="M91" s="30"/>
      <c r="N91" s="30"/>
      <c r="O91" s="30"/>
      <c r="P91" s="30"/>
      <c r="Q91" s="30"/>
      <c r="R91" s="30"/>
      <c r="S91" s="30"/>
      <c r="T91" s="30"/>
      <c r="U91" s="30"/>
      <c r="V91" s="30"/>
      <c r="W91" s="30"/>
      <c r="X91" s="30"/>
      <c r="Y91" s="30"/>
      <c r="Z91" s="30"/>
      <c r="AA91" s="30"/>
      <c r="AB91" s="30"/>
      <c r="AC91" s="30"/>
      <c r="AD91" s="30"/>
      <c r="AE91" s="30"/>
      <c r="AF91" s="103"/>
      <c r="AG91" s="103"/>
      <c r="AH91" s="103"/>
      <c r="AI91" s="103"/>
      <c r="AJ91" s="103"/>
      <c r="AK91" s="29"/>
      <c r="AL91" s="191" t="str">
        <f t="shared" si="5"/>
        <v>uit</v>
      </c>
    </row>
    <row r="92" spans="1:38" s="23" customFormat="1" ht="13.5" thickBot="1">
      <c r="A92" s="224"/>
      <c r="B92" s="226"/>
      <c r="C92" s="252"/>
      <c r="D92" s="273" t="s">
        <v>177</v>
      </c>
      <c r="E92" s="151"/>
      <c r="F92" s="28">
        <f t="shared" si="3"/>
        <v>1</v>
      </c>
      <c r="G92" s="58">
        <v>87</v>
      </c>
      <c r="H92" s="231" t="s">
        <v>283</v>
      </c>
      <c r="I92" s="236" t="s">
        <v>281</v>
      </c>
      <c r="J92" s="27">
        <f t="shared" si="4"/>
        <v>0</v>
      </c>
      <c r="K92" s="31"/>
      <c r="L92" s="30"/>
      <c r="M92" s="30"/>
      <c r="N92" s="30"/>
      <c r="O92" s="30"/>
      <c r="P92" s="30"/>
      <c r="Q92" s="30"/>
      <c r="R92" s="30"/>
      <c r="S92" s="30"/>
      <c r="T92" s="30"/>
      <c r="U92" s="30"/>
      <c r="V92" s="30"/>
      <c r="W92" s="30"/>
      <c r="X92" s="30"/>
      <c r="Y92" s="30"/>
      <c r="Z92" s="30"/>
      <c r="AA92" s="30"/>
      <c r="AB92" s="30"/>
      <c r="AC92" s="30"/>
      <c r="AD92" s="30"/>
      <c r="AE92" s="30"/>
      <c r="AF92" s="103"/>
      <c r="AG92" s="103"/>
      <c r="AH92" s="103"/>
      <c r="AI92" s="103"/>
      <c r="AJ92" s="103"/>
      <c r="AK92" s="29"/>
      <c r="AL92" s="191">
        <f t="shared" si="5"/>
        <v>0</v>
      </c>
    </row>
    <row r="93" spans="1:38" s="23" customFormat="1" ht="13.5" thickBot="1">
      <c r="A93" s="224"/>
      <c r="B93" s="226"/>
      <c r="C93" s="252"/>
      <c r="D93" s="273"/>
      <c r="E93" s="151"/>
      <c r="F93" s="28">
        <f t="shared" si="3"/>
        <v>1</v>
      </c>
      <c r="G93" s="58">
        <v>88</v>
      </c>
      <c r="H93" s="231" t="s">
        <v>284</v>
      </c>
      <c r="I93" s="236" t="s">
        <v>281</v>
      </c>
      <c r="J93" s="27">
        <f t="shared" si="4"/>
        <v>2</v>
      </c>
      <c r="K93" s="30"/>
      <c r="L93" s="30"/>
      <c r="M93" s="30"/>
      <c r="N93" s="30"/>
      <c r="O93" s="30"/>
      <c r="P93" s="30"/>
      <c r="Q93" s="30"/>
      <c r="R93" s="30"/>
      <c r="S93" s="30"/>
      <c r="T93" s="30"/>
      <c r="U93" s="30"/>
      <c r="V93" s="30"/>
      <c r="W93" s="30"/>
      <c r="X93" s="30"/>
      <c r="Y93" s="30"/>
      <c r="Z93" s="30"/>
      <c r="AA93" s="30"/>
      <c r="AB93" s="30"/>
      <c r="AC93" s="30"/>
      <c r="AD93" s="30"/>
      <c r="AE93" s="30">
        <v>2</v>
      </c>
      <c r="AF93" s="103"/>
      <c r="AG93" s="103"/>
      <c r="AH93" s="103"/>
      <c r="AI93" s="103"/>
      <c r="AJ93" s="103"/>
      <c r="AK93" s="29"/>
      <c r="AL93" s="191">
        <f t="shared" si="5"/>
        <v>0</v>
      </c>
    </row>
    <row r="94" spans="1:38" s="23" customFormat="1" ht="12.75" customHeight="1" thickBot="1">
      <c r="A94" s="224"/>
      <c r="B94" s="226"/>
      <c r="C94" s="252"/>
      <c r="D94" s="273"/>
      <c r="E94" s="151"/>
      <c r="F94" s="28">
        <f t="shared" si="3"/>
        <v>1</v>
      </c>
      <c r="G94" s="58">
        <v>89</v>
      </c>
      <c r="H94" s="231" t="s">
        <v>285</v>
      </c>
      <c r="I94" s="236" t="s">
        <v>281</v>
      </c>
      <c r="J94" s="27">
        <f t="shared" si="4"/>
        <v>20</v>
      </c>
      <c r="K94" s="32"/>
      <c r="L94" s="30"/>
      <c r="M94" s="30"/>
      <c r="N94" s="30"/>
      <c r="O94" s="30"/>
      <c r="P94" s="30"/>
      <c r="Q94" s="30"/>
      <c r="R94" s="30"/>
      <c r="S94" s="30"/>
      <c r="T94" s="30">
        <v>5</v>
      </c>
      <c r="U94" s="30"/>
      <c r="V94" s="30"/>
      <c r="W94" s="30"/>
      <c r="X94" s="30"/>
      <c r="Y94" s="30"/>
      <c r="Z94" s="30"/>
      <c r="AA94" s="30"/>
      <c r="AB94" s="30">
        <v>15</v>
      </c>
      <c r="AC94" s="30"/>
      <c r="AD94" s="30"/>
      <c r="AE94" s="30"/>
      <c r="AF94" s="103"/>
      <c r="AG94" s="103"/>
      <c r="AH94" s="103"/>
      <c r="AI94" s="103"/>
      <c r="AJ94" s="103"/>
      <c r="AK94" s="29"/>
      <c r="AL94" s="191">
        <f t="shared" si="5"/>
        <v>0</v>
      </c>
    </row>
    <row r="95" spans="1:38" s="23" customFormat="1" ht="13.5" thickBot="1">
      <c r="A95" s="224"/>
      <c r="B95" s="226"/>
      <c r="C95" s="252"/>
      <c r="D95" s="273"/>
      <c r="E95" s="151" t="s">
        <v>31</v>
      </c>
      <c r="F95" s="28">
        <f t="shared" si="3"/>
        <v>0</v>
      </c>
      <c r="G95" s="58">
        <v>90</v>
      </c>
      <c r="H95" s="231" t="s">
        <v>286</v>
      </c>
      <c r="I95" s="236" t="s">
        <v>281</v>
      </c>
      <c r="J95" s="27">
        <f t="shared" si="4"/>
        <v>0</v>
      </c>
      <c r="K95" s="32"/>
      <c r="L95" s="30"/>
      <c r="M95" s="30"/>
      <c r="N95" s="30"/>
      <c r="O95" s="30"/>
      <c r="P95" s="30"/>
      <c r="Q95" s="30"/>
      <c r="R95" s="30"/>
      <c r="S95" s="30"/>
      <c r="T95" s="30"/>
      <c r="U95" s="30"/>
      <c r="V95" s="30"/>
      <c r="W95" s="30"/>
      <c r="X95" s="30"/>
      <c r="Y95" s="30"/>
      <c r="Z95" s="30"/>
      <c r="AA95" s="30"/>
      <c r="AB95" s="30"/>
      <c r="AC95" s="30"/>
      <c r="AD95" s="30"/>
      <c r="AE95" s="30"/>
      <c r="AF95" s="103"/>
      <c r="AG95" s="103"/>
      <c r="AH95" s="103"/>
      <c r="AI95" s="103"/>
      <c r="AJ95" s="103"/>
      <c r="AK95" s="29"/>
      <c r="AL95" s="191" t="str">
        <f t="shared" si="5"/>
        <v>uit</v>
      </c>
    </row>
    <row r="96" spans="1:38" s="23" customFormat="1" ht="12.75" customHeight="1" thickBot="1">
      <c r="A96" s="224"/>
      <c r="B96" s="226"/>
      <c r="C96" s="252"/>
      <c r="D96" s="273"/>
      <c r="E96" s="151"/>
      <c r="F96" s="28">
        <f t="shared" si="3"/>
        <v>1</v>
      </c>
      <c r="G96" s="58">
        <v>91</v>
      </c>
      <c r="H96" s="231" t="s">
        <v>287</v>
      </c>
      <c r="I96" s="236" t="s">
        <v>281</v>
      </c>
      <c r="J96" s="27">
        <f t="shared" si="4"/>
        <v>0</v>
      </c>
      <c r="K96" s="32"/>
      <c r="L96" s="30"/>
      <c r="M96" s="30"/>
      <c r="N96" s="30"/>
      <c r="O96" s="30"/>
      <c r="P96" s="30"/>
      <c r="Q96" s="30"/>
      <c r="R96" s="30"/>
      <c r="S96" s="30"/>
      <c r="T96" s="30"/>
      <c r="U96" s="30"/>
      <c r="V96" s="30"/>
      <c r="W96" s="30"/>
      <c r="X96" s="30"/>
      <c r="Y96" s="30"/>
      <c r="Z96" s="30"/>
      <c r="AA96" s="30"/>
      <c r="AB96" s="30"/>
      <c r="AC96" s="30"/>
      <c r="AD96" s="30"/>
      <c r="AE96" s="30"/>
      <c r="AF96" s="103"/>
      <c r="AG96" s="103"/>
      <c r="AH96" s="103"/>
      <c r="AI96" s="103"/>
      <c r="AJ96" s="103"/>
      <c r="AK96" s="29"/>
      <c r="AL96" s="191">
        <f t="shared" si="5"/>
        <v>0</v>
      </c>
    </row>
    <row r="97" spans="1:38" s="23" customFormat="1" ht="14.25" customHeight="1" thickBot="1">
      <c r="A97" s="224"/>
      <c r="B97" s="226"/>
      <c r="C97" s="252"/>
      <c r="D97" s="273"/>
      <c r="E97" s="151" t="s">
        <v>31</v>
      </c>
      <c r="F97" s="28">
        <f t="shared" si="3"/>
        <v>0</v>
      </c>
      <c r="G97" s="58">
        <v>92</v>
      </c>
      <c r="H97" s="231" t="s">
        <v>288</v>
      </c>
      <c r="I97" s="236" t="s">
        <v>281</v>
      </c>
      <c r="J97" s="27">
        <f t="shared" si="4"/>
        <v>0</v>
      </c>
      <c r="K97" s="31"/>
      <c r="L97" s="30"/>
      <c r="M97" s="30"/>
      <c r="N97" s="30"/>
      <c r="O97" s="30"/>
      <c r="P97" s="30"/>
      <c r="Q97" s="30"/>
      <c r="R97" s="30"/>
      <c r="S97" s="30"/>
      <c r="T97" s="30"/>
      <c r="U97" s="30"/>
      <c r="V97" s="30"/>
      <c r="W97" s="30"/>
      <c r="X97" s="30"/>
      <c r="Y97" s="30"/>
      <c r="Z97" s="30"/>
      <c r="AA97" s="30"/>
      <c r="AB97" s="30"/>
      <c r="AC97" s="30"/>
      <c r="AD97" s="30"/>
      <c r="AE97" s="30"/>
      <c r="AF97" s="103"/>
      <c r="AG97" s="103"/>
      <c r="AH97" s="103"/>
      <c r="AI97" s="103"/>
      <c r="AJ97" s="103"/>
      <c r="AK97" s="29"/>
      <c r="AL97" s="191" t="str">
        <f t="shared" si="5"/>
        <v>uit</v>
      </c>
    </row>
    <row r="98" spans="1:38" s="23" customFormat="1" ht="13.5" thickBot="1">
      <c r="A98" s="224"/>
      <c r="B98" s="226"/>
      <c r="C98" s="252"/>
      <c r="D98" s="273"/>
      <c r="E98" s="151"/>
      <c r="F98" s="28">
        <f t="shared" si="3"/>
        <v>1</v>
      </c>
      <c r="G98" s="58">
        <v>93</v>
      </c>
      <c r="H98" s="231" t="s">
        <v>289</v>
      </c>
      <c r="I98" s="236" t="s">
        <v>281</v>
      </c>
      <c r="J98" s="27">
        <f t="shared" si="4"/>
        <v>1</v>
      </c>
      <c r="K98" s="31"/>
      <c r="L98" s="30"/>
      <c r="M98" s="30"/>
      <c r="N98" s="30"/>
      <c r="O98" s="30"/>
      <c r="P98" s="30"/>
      <c r="Q98" s="30"/>
      <c r="R98" s="30"/>
      <c r="S98" s="30"/>
      <c r="T98" s="30"/>
      <c r="U98" s="30"/>
      <c r="V98" s="30"/>
      <c r="W98" s="30"/>
      <c r="X98" s="30"/>
      <c r="Y98" s="30"/>
      <c r="Z98" s="30"/>
      <c r="AA98" s="30"/>
      <c r="AB98" s="30"/>
      <c r="AC98" s="30"/>
      <c r="AD98" s="30">
        <v>1</v>
      </c>
      <c r="AE98" s="30"/>
      <c r="AF98" s="103"/>
      <c r="AG98" s="103"/>
      <c r="AH98" s="103"/>
      <c r="AI98" s="103"/>
      <c r="AJ98" s="103"/>
      <c r="AK98" s="29"/>
      <c r="AL98" s="191">
        <f t="shared" si="5"/>
        <v>0</v>
      </c>
    </row>
    <row r="99" spans="1:38" s="23" customFormat="1" ht="12.75" customHeight="1" thickBot="1">
      <c r="A99" s="224"/>
      <c r="B99" s="226"/>
      <c r="C99" s="252"/>
      <c r="D99" s="273"/>
      <c r="E99" s="151"/>
      <c r="F99" s="28">
        <f t="shared" si="3"/>
        <v>1</v>
      </c>
      <c r="G99" s="58">
        <v>94</v>
      </c>
      <c r="H99" s="231" t="s">
        <v>290</v>
      </c>
      <c r="I99" s="236" t="s">
        <v>281</v>
      </c>
      <c r="J99" s="27">
        <f t="shared" si="4"/>
        <v>0</v>
      </c>
      <c r="K99" s="31"/>
      <c r="L99" s="30"/>
      <c r="M99" s="30"/>
      <c r="N99" s="30"/>
      <c r="O99" s="30"/>
      <c r="P99" s="30"/>
      <c r="Q99" s="30"/>
      <c r="R99" s="30"/>
      <c r="S99" s="30"/>
      <c r="T99" s="30"/>
      <c r="U99" s="30"/>
      <c r="V99" s="30"/>
      <c r="W99" s="30"/>
      <c r="X99" s="30"/>
      <c r="Y99" s="30"/>
      <c r="Z99" s="30"/>
      <c r="AA99" s="30"/>
      <c r="AB99" s="30"/>
      <c r="AC99" s="30"/>
      <c r="AD99" s="30"/>
      <c r="AE99" s="30"/>
      <c r="AF99" s="103"/>
      <c r="AG99" s="103"/>
      <c r="AH99" s="103"/>
      <c r="AI99" s="103"/>
      <c r="AJ99" s="103"/>
      <c r="AK99" s="29"/>
      <c r="AL99" s="191">
        <f t="shared" si="5"/>
        <v>0</v>
      </c>
    </row>
    <row r="100" spans="1:38" s="23" customFormat="1" ht="14.25" customHeight="1" thickBot="1">
      <c r="A100" s="224"/>
      <c r="B100" s="226"/>
      <c r="C100" s="252"/>
      <c r="D100" s="273"/>
      <c r="E100" s="151"/>
      <c r="F100" s="28">
        <f t="shared" si="3"/>
        <v>1</v>
      </c>
      <c r="G100" s="58">
        <v>95</v>
      </c>
      <c r="H100" s="231" t="s">
        <v>291</v>
      </c>
      <c r="I100" s="236" t="s">
        <v>281</v>
      </c>
      <c r="J100" s="27">
        <f t="shared" si="4"/>
        <v>0</v>
      </c>
      <c r="K100" s="31"/>
      <c r="L100" s="30"/>
      <c r="M100" s="30"/>
      <c r="N100" s="30"/>
      <c r="O100" s="30"/>
      <c r="P100" s="30"/>
      <c r="Q100" s="30"/>
      <c r="R100" s="30"/>
      <c r="S100" s="30"/>
      <c r="T100" s="30"/>
      <c r="U100" s="30"/>
      <c r="V100" s="30"/>
      <c r="W100" s="30"/>
      <c r="X100" s="30"/>
      <c r="Y100" s="30"/>
      <c r="Z100" s="30"/>
      <c r="AA100" s="30"/>
      <c r="AB100" s="30"/>
      <c r="AC100" s="30"/>
      <c r="AD100" s="30"/>
      <c r="AE100" s="30"/>
      <c r="AF100" s="103"/>
      <c r="AG100" s="103"/>
      <c r="AH100" s="103"/>
      <c r="AI100" s="103"/>
      <c r="AJ100" s="103"/>
      <c r="AK100" s="29"/>
      <c r="AL100" s="191">
        <f t="shared" si="5"/>
        <v>0</v>
      </c>
    </row>
    <row r="101" spans="1:38" s="23" customFormat="1" ht="13.5" thickBot="1">
      <c r="A101" s="224"/>
      <c r="B101" s="226"/>
      <c r="C101" s="253"/>
      <c r="D101" s="274"/>
      <c r="E101" s="154" t="s">
        <v>31</v>
      </c>
      <c r="F101" s="28">
        <f t="shared" si="3"/>
        <v>0</v>
      </c>
      <c r="G101" s="58">
        <v>96</v>
      </c>
      <c r="H101" s="231" t="s">
        <v>292</v>
      </c>
      <c r="I101" s="236" t="s">
        <v>281</v>
      </c>
      <c r="J101" s="27">
        <f t="shared" si="4"/>
        <v>0</v>
      </c>
      <c r="K101" s="26"/>
      <c r="L101" s="25"/>
      <c r="M101" s="25"/>
      <c r="N101" s="25"/>
      <c r="O101" s="25"/>
      <c r="P101" s="25"/>
      <c r="Q101" s="25"/>
      <c r="R101" s="25"/>
      <c r="S101" s="25"/>
      <c r="T101" s="25"/>
      <c r="U101" s="25"/>
      <c r="V101" s="25"/>
      <c r="W101" s="25"/>
      <c r="X101" s="25"/>
      <c r="Y101" s="25"/>
      <c r="Z101" s="25"/>
      <c r="AA101" s="25"/>
      <c r="AB101" s="25"/>
      <c r="AC101" s="25"/>
      <c r="AD101" s="25"/>
      <c r="AE101" s="25"/>
      <c r="AF101" s="104"/>
      <c r="AG101" s="104"/>
      <c r="AH101" s="104"/>
      <c r="AI101" s="104"/>
      <c r="AJ101" s="104"/>
      <c r="AK101" s="24"/>
      <c r="AL101" s="191" t="str">
        <f t="shared" si="5"/>
        <v>uit</v>
      </c>
    </row>
    <row r="102" spans="1:38" s="23" customFormat="1" ht="13.5" thickBot="1">
      <c r="A102" s="407" t="s">
        <v>186</v>
      </c>
      <c r="B102" s="409"/>
      <c r="C102" s="257" t="s">
        <v>177</v>
      </c>
      <c r="D102" s="257" t="s">
        <v>176</v>
      </c>
      <c r="E102" s="155"/>
      <c r="F102" s="28">
        <f t="shared" si="3"/>
        <v>1</v>
      </c>
      <c r="G102" s="49">
        <v>97</v>
      </c>
      <c r="H102" s="229" t="s">
        <v>293</v>
      </c>
      <c r="I102" s="238" t="s">
        <v>84</v>
      </c>
      <c r="J102" s="27">
        <f t="shared" si="4"/>
        <v>53</v>
      </c>
      <c r="K102" s="43"/>
      <c r="L102" s="43"/>
      <c r="M102" s="43">
        <v>25</v>
      </c>
      <c r="N102" s="43"/>
      <c r="O102" s="43"/>
      <c r="P102" s="43">
        <v>9</v>
      </c>
      <c r="Q102" s="43"/>
      <c r="R102" s="43"/>
      <c r="S102" s="43"/>
      <c r="T102" s="43"/>
      <c r="U102" s="43"/>
      <c r="V102" s="43"/>
      <c r="W102" s="43"/>
      <c r="X102" s="43"/>
      <c r="Y102" s="43"/>
      <c r="Z102" s="43"/>
      <c r="AA102" s="43">
        <v>9</v>
      </c>
      <c r="AB102" s="43"/>
      <c r="AC102" s="43"/>
      <c r="AD102" s="43"/>
      <c r="AE102" s="43"/>
      <c r="AF102" s="105"/>
      <c r="AG102" s="105"/>
      <c r="AH102" s="105"/>
      <c r="AI102" s="105"/>
      <c r="AJ102" s="105">
        <v>10</v>
      </c>
      <c r="AK102" s="42"/>
      <c r="AL102" s="191">
        <f t="shared" si="5"/>
        <v>0</v>
      </c>
    </row>
    <row r="103" spans="1:38" s="23" customFormat="1" ht="13.5" thickBot="1">
      <c r="A103" s="223"/>
      <c r="B103" s="223"/>
      <c r="C103" s="258"/>
      <c r="D103" s="278" t="s">
        <v>177</v>
      </c>
      <c r="E103" s="156"/>
      <c r="F103" s="28">
        <f t="shared" si="3"/>
        <v>1</v>
      </c>
      <c r="G103" s="49">
        <v>98</v>
      </c>
      <c r="H103" s="229" t="s">
        <v>294</v>
      </c>
      <c r="I103" s="238" t="s">
        <v>84</v>
      </c>
      <c r="J103" s="27">
        <f t="shared" si="4"/>
        <v>70</v>
      </c>
      <c r="K103" s="41"/>
      <c r="L103" s="40"/>
      <c r="M103" s="40"/>
      <c r="N103" s="40"/>
      <c r="O103" s="40"/>
      <c r="P103" s="40"/>
      <c r="Q103" s="40"/>
      <c r="R103" s="40"/>
      <c r="S103" s="40"/>
      <c r="T103" s="40">
        <v>35</v>
      </c>
      <c r="U103" s="40"/>
      <c r="V103" s="40"/>
      <c r="W103" s="40"/>
      <c r="X103" s="40"/>
      <c r="Y103" s="40"/>
      <c r="Z103" s="40"/>
      <c r="AA103" s="40"/>
      <c r="AB103" s="40"/>
      <c r="AC103" s="40"/>
      <c r="AD103" s="40"/>
      <c r="AE103" s="40">
        <v>35</v>
      </c>
      <c r="AF103" s="106"/>
      <c r="AG103" s="106"/>
      <c r="AH103" s="106"/>
      <c r="AI103" s="106"/>
      <c r="AJ103" s="106"/>
      <c r="AK103" s="39"/>
      <c r="AL103" s="191">
        <f t="shared" si="5"/>
        <v>0</v>
      </c>
    </row>
    <row r="104" spans="1:38" s="23" customFormat="1" ht="13.5" thickBot="1">
      <c r="A104" s="223"/>
      <c r="B104" s="223"/>
      <c r="C104" s="258"/>
      <c r="D104" s="278" t="s">
        <v>178</v>
      </c>
      <c r="E104" s="156"/>
      <c r="F104" s="28">
        <f t="shared" si="3"/>
        <v>1</v>
      </c>
      <c r="G104" s="49">
        <v>99</v>
      </c>
      <c r="H104" s="229" t="s">
        <v>295</v>
      </c>
      <c r="I104" s="238" t="s">
        <v>84</v>
      </c>
      <c r="J104" s="27">
        <f t="shared" si="4"/>
        <v>18</v>
      </c>
      <c r="K104" s="41"/>
      <c r="L104" s="40"/>
      <c r="M104" s="40"/>
      <c r="N104" s="40"/>
      <c r="O104" s="40"/>
      <c r="P104" s="40"/>
      <c r="Q104" s="40"/>
      <c r="R104" s="40"/>
      <c r="S104" s="40"/>
      <c r="T104" s="40"/>
      <c r="U104" s="40"/>
      <c r="V104" s="40"/>
      <c r="W104" s="40"/>
      <c r="X104" s="40"/>
      <c r="Y104" s="40"/>
      <c r="Z104" s="40"/>
      <c r="AA104" s="40"/>
      <c r="AB104" s="40"/>
      <c r="AC104" s="40"/>
      <c r="AD104" s="40">
        <v>10</v>
      </c>
      <c r="AE104" s="40"/>
      <c r="AF104" s="106">
        <v>8</v>
      </c>
      <c r="AG104" s="106"/>
      <c r="AH104" s="106"/>
      <c r="AI104" s="106"/>
      <c r="AJ104" s="106"/>
      <c r="AK104" s="39"/>
      <c r="AL104" s="191">
        <f t="shared" si="5"/>
        <v>0</v>
      </c>
    </row>
    <row r="105" spans="1:38" s="16" customFormat="1" ht="13.5" thickBot="1">
      <c r="A105" s="223"/>
      <c r="B105" s="223"/>
      <c r="C105" s="40"/>
      <c r="D105" s="262" t="s">
        <v>176</v>
      </c>
      <c r="E105" s="157" t="s">
        <v>31</v>
      </c>
      <c r="F105" s="28">
        <f t="shared" si="3"/>
        <v>0</v>
      </c>
      <c r="G105" s="49">
        <v>100</v>
      </c>
      <c r="H105" s="229" t="s">
        <v>296</v>
      </c>
      <c r="I105" s="238" t="s">
        <v>84</v>
      </c>
      <c r="J105" s="27">
        <f t="shared" si="4"/>
        <v>0</v>
      </c>
      <c r="K105" s="50"/>
      <c r="L105" s="49"/>
      <c r="M105" s="49"/>
      <c r="N105" s="49"/>
      <c r="O105" s="49"/>
      <c r="P105" s="49"/>
      <c r="Q105" s="49"/>
      <c r="R105" s="49"/>
      <c r="S105" s="49"/>
      <c r="T105" s="49"/>
      <c r="U105" s="49"/>
      <c r="V105" s="49"/>
      <c r="W105" s="49"/>
      <c r="X105" s="49"/>
      <c r="Y105" s="49"/>
      <c r="Z105" s="49"/>
      <c r="AA105" s="49"/>
      <c r="AB105" s="49"/>
      <c r="AC105" s="49"/>
      <c r="AD105" s="49"/>
      <c r="AE105" s="49"/>
      <c r="AF105" s="95"/>
      <c r="AG105" s="95"/>
      <c r="AH105" s="95"/>
      <c r="AI105" s="95"/>
      <c r="AJ105" s="95"/>
      <c r="AK105" s="48"/>
      <c r="AL105" s="191" t="str">
        <f t="shared" si="5"/>
        <v>uit</v>
      </c>
    </row>
    <row r="106" spans="1:38" s="16" customFormat="1" ht="13.5" thickBot="1">
      <c r="A106" s="223"/>
      <c r="B106" s="223"/>
      <c r="C106" s="40"/>
      <c r="D106" s="262" t="s">
        <v>178</v>
      </c>
      <c r="E106" s="157"/>
      <c r="F106" s="28">
        <f t="shared" si="3"/>
        <v>1</v>
      </c>
      <c r="G106" s="49">
        <v>101</v>
      </c>
      <c r="H106" s="229" t="s">
        <v>297</v>
      </c>
      <c r="I106" s="238" t="s">
        <v>84</v>
      </c>
      <c r="J106" s="27">
        <f t="shared" si="4"/>
        <v>71</v>
      </c>
      <c r="K106" s="50"/>
      <c r="L106" s="49"/>
      <c r="M106" s="49"/>
      <c r="N106" s="49"/>
      <c r="O106" s="49"/>
      <c r="P106" s="49">
        <v>7</v>
      </c>
      <c r="Q106" s="49"/>
      <c r="R106" s="49">
        <v>35</v>
      </c>
      <c r="S106" s="49"/>
      <c r="T106" s="49"/>
      <c r="U106" s="49"/>
      <c r="V106" s="49">
        <v>25</v>
      </c>
      <c r="W106" s="49"/>
      <c r="X106" s="49"/>
      <c r="Y106" s="49"/>
      <c r="Z106" s="49"/>
      <c r="AA106" s="49"/>
      <c r="AB106" s="49"/>
      <c r="AC106" s="49"/>
      <c r="AD106" s="49">
        <v>4</v>
      </c>
      <c r="AE106" s="49"/>
      <c r="AF106" s="95"/>
      <c r="AG106" s="95"/>
      <c r="AH106" s="95"/>
      <c r="AI106" s="95"/>
      <c r="AJ106" s="95"/>
      <c r="AK106" s="48"/>
      <c r="AL106" s="191">
        <f t="shared" si="5"/>
        <v>0</v>
      </c>
    </row>
    <row r="107" spans="1:38" s="16" customFormat="1" ht="13.5" thickBot="1">
      <c r="A107" s="223"/>
      <c r="B107" s="223"/>
      <c r="C107" s="49"/>
      <c r="D107" s="28" t="s">
        <v>178</v>
      </c>
      <c r="E107" s="157"/>
      <c r="F107" s="28">
        <f t="shared" si="3"/>
        <v>1</v>
      </c>
      <c r="G107" s="49">
        <v>102</v>
      </c>
      <c r="H107" s="229" t="s">
        <v>298</v>
      </c>
      <c r="I107" s="238" t="s">
        <v>84</v>
      </c>
      <c r="J107" s="27">
        <f t="shared" si="4"/>
        <v>10</v>
      </c>
      <c r="K107" s="50"/>
      <c r="L107" s="49"/>
      <c r="M107" s="49"/>
      <c r="N107" s="49"/>
      <c r="O107" s="49"/>
      <c r="P107" s="49">
        <v>2</v>
      </c>
      <c r="Q107" s="49"/>
      <c r="R107" s="49"/>
      <c r="S107" s="49"/>
      <c r="T107" s="49"/>
      <c r="U107" s="49"/>
      <c r="V107" s="49"/>
      <c r="W107" s="49"/>
      <c r="X107" s="49"/>
      <c r="Y107" s="49"/>
      <c r="Z107" s="49"/>
      <c r="AA107" s="49">
        <v>5</v>
      </c>
      <c r="AB107" s="49"/>
      <c r="AC107" s="49"/>
      <c r="AD107" s="49">
        <v>3</v>
      </c>
      <c r="AE107" s="49"/>
      <c r="AF107" s="95"/>
      <c r="AG107" s="95"/>
      <c r="AH107" s="95"/>
      <c r="AI107" s="95"/>
      <c r="AJ107" s="95"/>
      <c r="AK107" s="48"/>
      <c r="AL107" s="191">
        <f t="shared" si="5"/>
        <v>0</v>
      </c>
    </row>
    <row r="108" spans="1:38" s="16" customFormat="1" ht="13.5" thickBot="1">
      <c r="A108" s="223"/>
      <c r="B108" s="223"/>
      <c r="C108" s="40"/>
      <c r="D108" s="262"/>
      <c r="E108" s="157" t="s">
        <v>31</v>
      </c>
      <c r="F108" s="28">
        <f t="shared" si="3"/>
        <v>0</v>
      </c>
      <c r="G108" s="49">
        <v>103</v>
      </c>
      <c r="H108" s="229" t="s">
        <v>299</v>
      </c>
      <c r="I108" s="238" t="s">
        <v>84</v>
      </c>
      <c r="J108" s="27">
        <f t="shared" si="4"/>
        <v>0</v>
      </c>
      <c r="K108" s="50"/>
      <c r="L108" s="49"/>
      <c r="M108" s="49"/>
      <c r="N108" s="49"/>
      <c r="O108" s="49"/>
      <c r="P108" s="49"/>
      <c r="Q108" s="49"/>
      <c r="R108" s="49"/>
      <c r="S108" s="49"/>
      <c r="T108" s="49"/>
      <c r="U108" s="49"/>
      <c r="V108" s="49"/>
      <c r="W108" s="49"/>
      <c r="X108" s="49"/>
      <c r="Y108" s="49"/>
      <c r="Z108" s="49"/>
      <c r="AA108" s="49"/>
      <c r="AB108" s="49"/>
      <c r="AC108" s="49"/>
      <c r="AD108" s="49"/>
      <c r="AE108" s="49"/>
      <c r="AF108" s="95"/>
      <c r="AG108" s="95"/>
      <c r="AH108" s="95"/>
      <c r="AI108" s="95"/>
      <c r="AJ108" s="95"/>
      <c r="AK108" s="48"/>
      <c r="AL108" s="191" t="str">
        <f t="shared" si="5"/>
        <v>uit</v>
      </c>
    </row>
    <row r="109" spans="1:38" s="16" customFormat="1" ht="12" customHeight="1" thickBot="1">
      <c r="A109" s="223"/>
      <c r="B109" s="223"/>
      <c r="C109" s="49"/>
      <c r="D109" s="261" t="s">
        <v>178</v>
      </c>
      <c r="E109" s="158"/>
      <c r="F109" s="28">
        <f t="shared" si="3"/>
        <v>1</v>
      </c>
      <c r="G109" s="49">
        <v>104</v>
      </c>
      <c r="H109" s="229" t="s">
        <v>300</v>
      </c>
      <c r="I109" s="238" t="s">
        <v>84</v>
      </c>
      <c r="J109" s="27">
        <f t="shared" si="4"/>
        <v>3</v>
      </c>
      <c r="K109" s="50"/>
      <c r="L109" s="49"/>
      <c r="M109" s="49"/>
      <c r="N109" s="49"/>
      <c r="O109" s="49"/>
      <c r="P109" s="49"/>
      <c r="Q109" s="49"/>
      <c r="R109" s="49"/>
      <c r="S109" s="49">
        <v>2</v>
      </c>
      <c r="T109" s="49"/>
      <c r="U109" s="49"/>
      <c r="V109" s="49"/>
      <c r="W109" s="49"/>
      <c r="X109" s="49"/>
      <c r="Y109" s="49"/>
      <c r="Z109" s="49">
        <v>1</v>
      </c>
      <c r="AA109" s="49"/>
      <c r="AB109" s="49"/>
      <c r="AC109" s="49"/>
      <c r="AD109" s="49"/>
      <c r="AE109" s="49"/>
      <c r="AF109" s="95"/>
      <c r="AG109" s="95"/>
      <c r="AH109" s="95"/>
      <c r="AI109" s="95"/>
      <c r="AJ109" s="95"/>
      <c r="AK109" s="48"/>
      <c r="AL109" s="191">
        <f t="shared" si="5"/>
        <v>0</v>
      </c>
    </row>
    <row r="110" spans="1:38" s="16" customFormat="1" ht="12.75" customHeight="1" thickBot="1">
      <c r="A110" s="223"/>
      <c r="B110" s="223"/>
      <c r="C110" s="49"/>
      <c r="D110" s="261" t="s">
        <v>178</v>
      </c>
      <c r="E110" s="158"/>
      <c r="F110" s="28">
        <f t="shared" si="3"/>
        <v>1</v>
      </c>
      <c r="G110" s="49">
        <v>105</v>
      </c>
      <c r="H110" s="229" t="s">
        <v>301</v>
      </c>
      <c r="I110" s="238" t="s">
        <v>84</v>
      </c>
      <c r="J110" s="27">
        <f t="shared" si="4"/>
        <v>105</v>
      </c>
      <c r="K110" s="50"/>
      <c r="L110" s="49"/>
      <c r="M110" s="49"/>
      <c r="N110" s="49">
        <v>25</v>
      </c>
      <c r="O110" s="49">
        <v>9</v>
      </c>
      <c r="P110" s="49">
        <v>1</v>
      </c>
      <c r="Q110" s="49">
        <v>20</v>
      </c>
      <c r="R110" s="49"/>
      <c r="S110" s="49"/>
      <c r="T110" s="49"/>
      <c r="U110" s="49"/>
      <c r="V110" s="49"/>
      <c r="W110" s="49"/>
      <c r="X110" s="49"/>
      <c r="Y110" s="49"/>
      <c r="Z110" s="49">
        <v>15</v>
      </c>
      <c r="AA110" s="49"/>
      <c r="AB110" s="49"/>
      <c r="AC110" s="49"/>
      <c r="AD110" s="49">
        <v>20</v>
      </c>
      <c r="AE110" s="49"/>
      <c r="AF110" s="95">
        <v>15</v>
      </c>
      <c r="AG110" s="95"/>
      <c r="AH110" s="95"/>
      <c r="AI110" s="95"/>
      <c r="AJ110" s="95"/>
      <c r="AK110" s="48"/>
      <c r="AL110" s="191">
        <f t="shared" si="5"/>
        <v>0</v>
      </c>
    </row>
    <row r="111" spans="1:38" s="16" customFormat="1" ht="13.5" thickBot="1">
      <c r="A111" s="223"/>
      <c r="B111" s="223"/>
      <c r="C111" s="49"/>
      <c r="D111" s="263"/>
      <c r="E111" s="158" t="s">
        <v>31</v>
      </c>
      <c r="F111" s="28">
        <f t="shared" si="3"/>
        <v>0</v>
      </c>
      <c r="G111" s="49">
        <v>106</v>
      </c>
      <c r="H111" s="229" t="s">
        <v>302</v>
      </c>
      <c r="I111" s="238" t="s">
        <v>84</v>
      </c>
      <c r="J111" s="27">
        <f t="shared" si="4"/>
        <v>0</v>
      </c>
      <c r="K111" s="50"/>
      <c r="L111" s="49"/>
      <c r="M111" s="49"/>
      <c r="N111" s="49"/>
      <c r="O111" s="49"/>
      <c r="P111" s="49"/>
      <c r="Q111" s="49"/>
      <c r="R111" s="49"/>
      <c r="S111" s="49"/>
      <c r="T111" s="49"/>
      <c r="U111" s="49"/>
      <c r="V111" s="49"/>
      <c r="W111" s="49"/>
      <c r="X111" s="49"/>
      <c r="Y111" s="49"/>
      <c r="Z111" s="49"/>
      <c r="AA111" s="49"/>
      <c r="AB111" s="49"/>
      <c r="AC111" s="49"/>
      <c r="AD111" s="49"/>
      <c r="AE111" s="49"/>
      <c r="AF111" s="95"/>
      <c r="AG111" s="95"/>
      <c r="AH111" s="95"/>
      <c r="AI111" s="95"/>
      <c r="AJ111" s="95"/>
      <c r="AK111" s="48"/>
      <c r="AL111" s="191" t="str">
        <f t="shared" si="5"/>
        <v>uit</v>
      </c>
    </row>
    <row r="112" spans="1:38" s="16" customFormat="1" ht="13.5" thickBot="1">
      <c r="A112" s="223"/>
      <c r="B112" s="223"/>
      <c r="C112" s="40"/>
      <c r="D112" s="261"/>
      <c r="E112" s="158" t="s">
        <v>31</v>
      </c>
      <c r="F112" s="28">
        <f t="shared" si="3"/>
        <v>0</v>
      </c>
      <c r="G112" s="49">
        <v>107</v>
      </c>
      <c r="H112" s="229" t="s">
        <v>303</v>
      </c>
      <c r="I112" s="238" t="s">
        <v>84</v>
      </c>
      <c r="J112" s="27">
        <f t="shared" si="4"/>
        <v>0</v>
      </c>
      <c r="K112" s="50"/>
      <c r="L112" s="49"/>
      <c r="M112" s="49"/>
      <c r="N112" s="49"/>
      <c r="O112" s="49"/>
      <c r="P112" s="49"/>
      <c r="Q112" s="49"/>
      <c r="R112" s="49"/>
      <c r="S112" s="49"/>
      <c r="T112" s="49"/>
      <c r="U112" s="49"/>
      <c r="V112" s="49"/>
      <c r="W112" s="49"/>
      <c r="X112" s="49"/>
      <c r="Y112" s="49"/>
      <c r="Z112" s="49"/>
      <c r="AA112" s="49"/>
      <c r="AB112" s="49"/>
      <c r="AC112" s="49"/>
      <c r="AD112" s="49"/>
      <c r="AE112" s="49"/>
      <c r="AF112" s="95"/>
      <c r="AG112" s="95"/>
      <c r="AH112" s="95"/>
      <c r="AI112" s="95"/>
      <c r="AJ112" s="95"/>
      <c r="AK112" s="48"/>
      <c r="AL112" s="191" t="str">
        <f t="shared" si="5"/>
        <v>uit</v>
      </c>
    </row>
    <row r="113" spans="1:38" s="16" customFormat="1" ht="13.5" customHeight="1" thickBot="1">
      <c r="A113" s="223"/>
      <c r="B113" s="223"/>
      <c r="C113" s="64"/>
      <c r="D113" s="64"/>
      <c r="E113" s="159"/>
      <c r="F113" s="28">
        <f t="shared" si="3"/>
        <v>1</v>
      </c>
      <c r="G113" s="49">
        <v>108</v>
      </c>
      <c r="H113" s="229" t="s">
        <v>304</v>
      </c>
      <c r="I113" s="238" t="s">
        <v>84</v>
      </c>
      <c r="J113" s="27">
        <f t="shared" si="4"/>
        <v>0</v>
      </c>
      <c r="K113" s="47"/>
      <c r="L113" s="46"/>
      <c r="M113" s="46"/>
      <c r="N113" s="46"/>
      <c r="O113" s="46"/>
      <c r="P113" s="46"/>
      <c r="Q113" s="46"/>
      <c r="R113" s="46"/>
      <c r="S113" s="46"/>
      <c r="T113" s="46"/>
      <c r="U113" s="46"/>
      <c r="V113" s="46"/>
      <c r="W113" s="46"/>
      <c r="X113" s="46"/>
      <c r="Y113" s="46"/>
      <c r="Z113" s="46"/>
      <c r="AA113" s="46"/>
      <c r="AB113" s="46"/>
      <c r="AC113" s="46"/>
      <c r="AD113" s="46"/>
      <c r="AE113" s="46"/>
      <c r="AF113" s="101"/>
      <c r="AG113" s="101"/>
      <c r="AH113" s="101"/>
      <c r="AI113" s="101"/>
      <c r="AJ113" s="101"/>
      <c r="AK113" s="45"/>
      <c r="AL113" s="191">
        <f t="shared" si="5"/>
        <v>0</v>
      </c>
    </row>
    <row r="114" spans="1:38" s="23" customFormat="1" ht="13.5" thickBot="1">
      <c r="A114" s="407" t="s">
        <v>187</v>
      </c>
      <c r="B114" s="408"/>
      <c r="C114" s="251" t="s">
        <v>177</v>
      </c>
      <c r="D114" s="272" t="s">
        <v>178</v>
      </c>
      <c r="E114" s="150"/>
      <c r="F114" s="28">
        <f t="shared" si="3"/>
        <v>1</v>
      </c>
      <c r="G114" s="58">
        <v>109</v>
      </c>
      <c r="H114" s="231" t="s">
        <v>305</v>
      </c>
      <c r="I114" s="236" t="s">
        <v>85</v>
      </c>
      <c r="J114" s="27">
        <f t="shared" si="4"/>
        <v>24</v>
      </c>
      <c r="K114" s="35"/>
      <c r="L114" s="34"/>
      <c r="M114" s="34">
        <v>5</v>
      </c>
      <c r="N114" s="34"/>
      <c r="O114" s="34"/>
      <c r="P114" s="34"/>
      <c r="Q114" s="34"/>
      <c r="R114" s="34"/>
      <c r="S114" s="34"/>
      <c r="T114" s="34"/>
      <c r="U114" s="34"/>
      <c r="V114" s="34">
        <v>1</v>
      </c>
      <c r="W114" s="34"/>
      <c r="X114" s="34">
        <v>4</v>
      </c>
      <c r="Y114" s="34"/>
      <c r="Z114" s="34"/>
      <c r="AA114" s="34"/>
      <c r="AB114" s="34"/>
      <c r="AC114" s="34"/>
      <c r="AD114" s="34"/>
      <c r="AE114" s="34"/>
      <c r="AF114" s="102"/>
      <c r="AG114" s="102"/>
      <c r="AH114" s="102"/>
      <c r="AI114" s="102"/>
      <c r="AJ114" s="102"/>
      <c r="AK114" s="33">
        <v>14</v>
      </c>
      <c r="AL114" s="191">
        <f t="shared" si="5"/>
        <v>0</v>
      </c>
    </row>
    <row r="115" spans="1:38" s="23" customFormat="1" ht="13.5" thickBot="1">
      <c r="A115" s="224"/>
      <c r="B115" s="226"/>
      <c r="C115" s="252"/>
      <c r="D115" s="273" t="s">
        <v>176</v>
      </c>
      <c r="E115" s="151"/>
      <c r="F115" s="28">
        <f t="shared" si="3"/>
        <v>1</v>
      </c>
      <c r="G115" s="58">
        <v>110</v>
      </c>
      <c r="H115" s="231" t="s">
        <v>306</v>
      </c>
      <c r="I115" s="236" t="s">
        <v>85</v>
      </c>
      <c r="J115" s="27">
        <f t="shared" si="4"/>
        <v>85</v>
      </c>
      <c r="K115" s="31"/>
      <c r="L115" s="30"/>
      <c r="M115" s="30"/>
      <c r="N115" s="30"/>
      <c r="O115" s="30">
        <v>10</v>
      </c>
      <c r="P115" s="30"/>
      <c r="Q115" s="30">
        <v>35</v>
      </c>
      <c r="R115" s="30"/>
      <c r="S115" s="30"/>
      <c r="T115" s="30"/>
      <c r="U115" s="30"/>
      <c r="V115" s="30"/>
      <c r="W115" s="30"/>
      <c r="X115" s="30"/>
      <c r="Y115" s="30"/>
      <c r="Z115" s="30">
        <v>20</v>
      </c>
      <c r="AA115" s="30"/>
      <c r="AB115" s="30"/>
      <c r="AC115" s="30"/>
      <c r="AD115" s="30"/>
      <c r="AE115" s="30"/>
      <c r="AF115" s="103">
        <v>20</v>
      </c>
      <c r="AG115" s="103"/>
      <c r="AH115" s="103"/>
      <c r="AI115" s="103"/>
      <c r="AJ115" s="103"/>
      <c r="AK115" s="29"/>
      <c r="AL115" s="191">
        <f t="shared" si="5"/>
        <v>0</v>
      </c>
    </row>
    <row r="116" spans="1:38" s="23" customFormat="1" ht="13.5" thickBot="1">
      <c r="A116" s="224"/>
      <c r="B116" s="226"/>
      <c r="C116" s="252"/>
      <c r="D116" s="273"/>
      <c r="E116" s="151"/>
      <c r="F116" s="28">
        <f t="shared" si="3"/>
        <v>1</v>
      </c>
      <c r="G116" s="58">
        <v>111</v>
      </c>
      <c r="H116" s="231" t="s">
        <v>307</v>
      </c>
      <c r="I116" s="236" t="s">
        <v>85</v>
      </c>
      <c r="J116" s="27">
        <f t="shared" si="4"/>
        <v>0</v>
      </c>
      <c r="K116" s="31"/>
      <c r="L116" s="30"/>
      <c r="M116" s="30"/>
      <c r="N116" s="30"/>
      <c r="O116" s="30"/>
      <c r="P116" s="30"/>
      <c r="Q116" s="30"/>
      <c r="R116" s="30"/>
      <c r="S116" s="30"/>
      <c r="T116" s="30"/>
      <c r="U116" s="30"/>
      <c r="V116" s="30"/>
      <c r="W116" s="30"/>
      <c r="X116" s="30"/>
      <c r="Y116" s="30"/>
      <c r="Z116" s="30"/>
      <c r="AA116" s="30"/>
      <c r="AB116" s="30"/>
      <c r="AC116" s="30"/>
      <c r="AD116" s="30"/>
      <c r="AE116" s="30"/>
      <c r="AF116" s="103"/>
      <c r="AG116" s="103"/>
      <c r="AH116" s="103"/>
      <c r="AI116" s="103"/>
      <c r="AJ116" s="103"/>
      <c r="AK116" s="29"/>
      <c r="AL116" s="191">
        <f t="shared" si="5"/>
        <v>0</v>
      </c>
    </row>
    <row r="117" spans="1:38" s="23" customFormat="1" ht="13.5" thickBot="1">
      <c r="A117" s="224"/>
      <c r="B117" s="226"/>
      <c r="C117" s="252"/>
      <c r="D117" s="273"/>
      <c r="E117" s="151" t="s">
        <v>31</v>
      </c>
      <c r="F117" s="28">
        <f t="shared" si="3"/>
        <v>0</v>
      </c>
      <c r="G117" s="58">
        <v>112</v>
      </c>
      <c r="H117" s="231" t="s">
        <v>308</v>
      </c>
      <c r="I117" s="236" t="s">
        <v>85</v>
      </c>
      <c r="J117" s="27">
        <f t="shared" si="4"/>
        <v>0</v>
      </c>
      <c r="K117" s="31"/>
      <c r="L117" s="30"/>
      <c r="M117" s="30"/>
      <c r="N117" s="30"/>
      <c r="O117" s="30"/>
      <c r="P117" s="30"/>
      <c r="Q117" s="30"/>
      <c r="R117" s="30"/>
      <c r="S117" s="30"/>
      <c r="T117" s="30"/>
      <c r="U117" s="30"/>
      <c r="V117" s="30"/>
      <c r="W117" s="30"/>
      <c r="X117" s="30"/>
      <c r="Y117" s="30"/>
      <c r="Z117" s="30"/>
      <c r="AA117" s="30"/>
      <c r="AB117" s="30"/>
      <c r="AC117" s="30"/>
      <c r="AD117" s="30"/>
      <c r="AE117" s="30"/>
      <c r="AF117" s="103"/>
      <c r="AG117" s="103"/>
      <c r="AH117" s="103"/>
      <c r="AI117" s="103"/>
      <c r="AJ117" s="103"/>
      <c r="AK117" s="29"/>
      <c r="AL117" s="191" t="str">
        <f t="shared" si="5"/>
        <v>uit</v>
      </c>
    </row>
    <row r="118" spans="1:38" s="23" customFormat="1" ht="13.5" thickBot="1">
      <c r="A118" s="224"/>
      <c r="B118" s="226"/>
      <c r="C118" s="252"/>
      <c r="D118" s="273" t="s">
        <v>178</v>
      </c>
      <c r="E118" s="151"/>
      <c r="F118" s="28">
        <f t="shared" si="3"/>
        <v>1</v>
      </c>
      <c r="G118" s="58">
        <v>113</v>
      </c>
      <c r="H118" s="231" t="s">
        <v>309</v>
      </c>
      <c r="I118" s="236" t="s">
        <v>85</v>
      </c>
      <c r="J118" s="27">
        <f t="shared" si="4"/>
        <v>81</v>
      </c>
      <c r="K118" s="31"/>
      <c r="L118" s="30"/>
      <c r="M118" s="30">
        <v>15</v>
      </c>
      <c r="N118" s="30"/>
      <c r="O118" s="30"/>
      <c r="P118" s="30"/>
      <c r="Q118" s="30"/>
      <c r="R118" s="30">
        <v>25</v>
      </c>
      <c r="S118" s="30"/>
      <c r="T118" s="30"/>
      <c r="U118" s="30"/>
      <c r="V118" s="30">
        <v>35</v>
      </c>
      <c r="W118" s="30"/>
      <c r="X118" s="30"/>
      <c r="Y118" s="30"/>
      <c r="Z118" s="30"/>
      <c r="AA118" s="30">
        <v>6</v>
      </c>
      <c r="AB118" s="30"/>
      <c r="AC118" s="30"/>
      <c r="AD118" s="30"/>
      <c r="AE118" s="30"/>
      <c r="AF118" s="103"/>
      <c r="AG118" s="103"/>
      <c r="AH118" s="103"/>
      <c r="AI118" s="103"/>
      <c r="AJ118" s="103"/>
      <c r="AK118" s="29"/>
      <c r="AL118" s="191">
        <f t="shared" si="5"/>
        <v>0</v>
      </c>
    </row>
    <row r="119" spans="1:38" s="23" customFormat="1" ht="13.5" thickBot="1">
      <c r="A119" s="224"/>
      <c r="B119" s="226"/>
      <c r="C119" s="252"/>
      <c r="D119" s="273" t="s">
        <v>178</v>
      </c>
      <c r="E119" s="151"/>
      <c r="F119" s="28">
        <f t="shared" si="3"/>
        <v>1</v>
      </c>
      <c r="G119" s="58">
        <v>114</v>
      </c>
      <c r="H119" s="231" t="s">
        <v>310</v>
      </c>
      <c r="I119" s="236" t="s">
        <v>85</v>
      </c>
      <c r="J119" s="27">
        <f t="shared" si="4"/>
        <v>0</v>
      </c>
      <c r="K119" s="31"/>
      <c r="L119" s="30"/>
      <c r="M119" s="30"/>
      <c r="N119" s="30"/>
      <c r="O119" s="30"/>
      <c r="P119" s="30"/>
      <c r="Q119" s="30"/>
      <c r="R119" s="30"/>
      <c r="S119" s="30"/>
      <c r="T119" s="30"/>
      <c r="U119" s="30"/>
      <c r="V119" s="30"/>
      <c r="W119" s="30"/>
      <c r="X119" s="30"/>
      <c r="Y119" s="30"/>
      <c r="Z119" s="30"/>
      <c r="AA119" s="30"/>
      <c r="AB119" s="30"/>
      <c r="AC119" s="30"/>
      <c r="AD119" s="30"/>
      <c r="AE119" s="30"/>
      <c r="AF119" s="103"/>
      <c r="AG119" s="103"/>
      <c r="AH119" s="103"/>
      <c r="AI119" s="103"/>
      <c r="AJ119" s="103"/>
      <c r="AK119" s="29"/>
      <c r="AL119" s="191">
        <f t="shared" si="5"/>
        <v>0</v>
      </c>
    </row>
    <row r="120" spans="1:38" s="23" customFormat="1" ht="13.5" thickBot="1">
      <c r="A120" s="224"/>
      <c r="B120" s="226"/>
      <c r="C120" s="252"/>
      <c r="D120" s="273"/>
      <c r="E120" s="151" t="s">
        <v>31</v>
      </c>
      <c r="F120" s="28">
        <f t="shared" si="3"/>
        <v>0</v>
      </c>
      <c r="G120" s="58">
        <v>115</v>
      </c>
      <c r="H120" s="231" t="s">
        <v>311</v>
      </c>
      <c r="I120" s="236" t="s">
        <v>85</v>
      </c>
      <c r="J120" s="27">
        <f t="shared" si="4"/>
        <v>0</v>
      </c>
      <c r="K120" s="31"/>
      <c r="L120" s="30"/>
      <c r="M120" s="30"/>
      <c r="N120" s="30"/>
      <c r="O120" s="30"/>
      <c r="P120" s="30"/>
      <c r="Q120" s="30"/>
      <c r="R120" s="30"/>
      <c r="S120" s="30"/>
      <c r="T120" s="30"/>
      <c r="U120" s="30"/>
      <c r="V120" s="30"/>
      <c r="W120" s="30"/>
      <c r="X120" s="30"/>
      <c r="Y120" s="30"/>
      <c r="Z120" s="30"/>
      <c r="AA120" s="30"/>
      <c r="AB120" s="30"/>
      <c r="AC120" s="30"/>
      <c r="AD120" s="30"/>
      <c r="AE120" s="30"/>
      <c r="AF120" s="103"/>
      <c r="AG120" s="103"/>
      <c r="AH120" s="103"/>
      <c r="AI120" s="103"/>
      <c r="AJ120" s="103"/>
      <c r="AK120" s="29"/>
      <c r="AL120" s="191" t="str">
        <f t="shared" si="5"/>
        <v>uit</v>
      </c>
    </row>
    <row r="121" spans="1:38" s="23" customFormat="1" ht="13.5" thickBot="1">
      <c r="A121" s="224"/>
      <c r="B121" s="226"/>
      <c r="C121" s="252"/>
      <c r="D121" s="273"/>
      <c r="E121" s="151"/>
      <c r="F121" s="28">
        <f t="shared" si="3"/>
        <v>1</v>
      </c>
      <c r="G121" s="58">
        <v>116</v>
      </c>
      <c r="H121" s="231" t="s">
        <v>312</v>
      </c>
      <c r="I121" s="236" t="s">
        <v>85</v>
      </c>
      <c r="J121" s="27">
        <f t="shared" si="4"/>
        <v>8</v>
      </c>
      <c r="K121" s="31"/>
      <c r="L121" s="30"/>
      <c r="M121" s="30"/>
      <c r="N121" s="30"/>
      <c r="O121" s="30"/>
      <c r="P121" s="30"/>
      <c r="Q121" s="30"/>
      <c r="R121" s="30"/>
      <c r="S121" s="30"/>
      <c r="T121" s="30"/>
      <c r="U121" s="30"/>
      <c r="V121" s="30"/>
      <c r="W121" s="30">
        <v>2</v>
      </c>
      <c r="X121" s="30"/>
      <c r="Y121" s="30"/>
      <c r="Z121" s="30"/>
      <c r="AA121" s="30"/>
      <c r="AB121" s="30"/>
      <c r="AC121" s="30"/>
      <c r="AD121" s="30">
        <v>6</v>
      </c>
      <c r="AE121" s="30"/>
      <c r="AF121" s="103"/>
      <c r="AG121" s="103"/>
      <c r="AH121" s="103"/>
      <c r="AI121" s="103"/>
      <c r="AJ121" s="103"/>
      <c r="AK121" s="29"/>
      <c r="AL121" s="191">
        <f t="shared" si="5"/>
        <v>0</v>
      </c>
    </row>
    <row r="122" spans="1:38" s="23" customFormat="1" ht="13.5" thickBot="1">
      <c r="A122" s="224"/>
      <c r="B122" s="226"/>
      <c r="C122" s="252"/>
      <c r="D122" s="273"/>
      <c r="E122" s="151"/>
      <c r="F122" s="28">
        <f t="shared" si="3"/>
        <v>1</v>
      </c>
      <c r="G122" s="58">
        <v>117</v>
      </c>
      <c r="H122" s="231" t="s">
        <v>313</v>
      </c>
      <c r="I122" s="236" t="s">
        <v>85</v>
      </c>
      <c r="J122" s="27">
        <f t="shared" si="4"/>
        <v>0</v>
      </c>
      <c r="K122" s="31"/>
      <c r="L122" s="30"/>
      <c r="M122" s="30"/>
      <c r="N122" s="30"/>
      <c r="O122" s="30"/>
      <c r="P122" s="30"/>
      <c r="Q122" s="30"/>
      <c r="R122" s="30"/>
      <c r="S122" s="30"/>
      <c r="T122" s="30"/>
      <c r="U122" s="30"/>
      <c r="V122" s="30"/>
      <c r="W122" s="30"/>
      <c r="X122" s="30"/>
      <c r="Y122" s="30"/>
      <c r="Z122" s="30"/>
      <c r="AA122" s="30"/>
      <c r="AB122" s="30"/>
      <c r="AC122" s="30"/>
      <c r="AD122" s="30"/>
      <c r="AE122" s="30"/>
      <c r="AF122" s="103"/>
      <c r="AG122" s="103"/>
      <c r="AH122" s="103"/>
      <c r="AI122" s="103"/>
      <c r="AJ122" s="103"/>
      <c r="AK122" s="29"/>
      <c r="AL122" s="191">
        <f t="shared" si="5"/>
        <v>0</v>
      </c>
    </row>
    <row r="123" spans="1:38" s="23" customFormat="1" ht="13.5" thickBot="1">
      <c r="A123" s="224"/>
      <c r="B123" s="226"/>
      <c r="C123" s="252" t="s">
        <v>178</v>
      </c>
      <c r="D123" s="273" t="s">
        <v>178</v>
      </c>
      <c r="E123" s="151" t="s">
        <v>31</v>
      </c>
      <c r="F123" s="28">
        <f t="shared" si="3"/>
        <v>0</v>
      </c>
      <c r="G123" s="58">
        <v>118</v>
      </c>
      <c r="H123" s="231" t="s">
        <v>314</v>
      </c>
      <c r="I123" s="236" t="s">
        <v>85</v>
      </c>
      <c r="J123" s="27">
        <f t="shared" si="4"/>
        <v>0</v>
      </c>
      <c r="K123" s="31"/>
      <c r="L123" s="30"/>
      <c r="M123" s="30"/>
      <c r="N123" s="30"/>
      <c r="O123" s="30"/>
      <c r="P123" s="30"/>
      <c r="Q123" s="30"/>
      <c r="R123" s="30"/>
      <c r="S123" s="30"/>
      <c r="T123" s="30"/>
      <c r="U123" s="30"/>
      <c r="V123" s="30"/>
      <c r="W123" s="30"/>
      <c r="X123" s="30"/>
      <c r="Y123" s="30"/>
      <c r="Z123" s="30"/>
      <c r="AA123" s="30"/>
      <c r="AB123" s="30"/>
      <c r="AC123" s="30"/>
      <c r="AD123" s="30"/>
      <c r="AE123" s="30"/>
      <c r="AF123" s="103"/>
      <c r="AG123" s="103"/>
      <c r="AH123" s="103"/>
      <c r="AI123" s="103"/>
      <c r="AJ123" s="103"/>
      <c r="AK123" s="29"/>
      <c r="AL123" s="191" t="str">
        <f t="shared" si="5"/>
        <v>uit</v>
      </c>
    </row>
    <row r="124" spans="1:38" s="23" customFormat="1" ht="13.5" thickBot="1">
      <c r="A124" s="224"/>
      <c r="B124" s="226"/>
      <c r="C124" s="252"/>
      <c r="D124" s="273"/>
      <c r="E124" s="151" t="s">
        <v>31</v>
      </c>
      <c r="F124" s="28">
        <f t="shared" si="3"/>
        <v>0</v>
      </c>
      <c r="G124" s="58">
        <v>119</v>
      </c>
      <c r="H124" s="231" t="s">
        <v>315</v>
      </c>
      <c r="I124" s="236" t="s">
        <v>85</v>
      </c>
      <c r="J124" s="27">
        <f t="shared" si="4"/>
        <v>0</v>
      </c>
      <c r="K124" s="31"/>
      <c r="L124" s="30"/>
      <c r="M124" s="30"/>
      <c r="N124" s="30"/>
      <c r="O124" s="30"/>
      <c r="P124" s="30"/>
      <c r="Q124" s="30"/>
      <c r="R124" s="30"/>
      <c r="S124" s="30"/>
      <c r="T124" s="30"/>
      <c r="U124" s="30"/>
      <c r="V124" s="30"/>
      <c r="W124" s="30"/>
      <c r="X124" s="30"/>
      <c r="Y124" s="30"/>
      <c r="Z124" s="30"/>
      <c r="AA124" s="30"/>
      <c r="AB124" s="30"/>
      <c r="AC124" s="30"/>
      <c r="AD124" s="30"/>
      <c r="AE124" s="30"/>
      <c r="AF124" s="103"/>
      <c r="AG124" s="103"/>
      <c r="AH124" s="103"/>
      <c r="AI124" s="103"/>
      <c r="AJ124" s="103"/>
      <c r="AK124" s="29"/>
      <c r="AL124" s="191" t="str">
        <f t="shared" si="5"/>
        <v>uit</v>
      </c>
    </row>
    <row r="125" spans="1:38" s="23" customFormat="1" ht="13.5" thickBot="1">
      <c r="A125" s="224"/>
      <c r="B125" s="226"/>
      <c r="C125" s="253"/>
      <c r="D125" s="274"/>
      <c r="E125" s="154" t="s">
        <v>31</v>
      </c>
      <c r="F125" s="28">
        <f t="shared" si="3"/>
        <v>0</v>
      </c>
      <c r="G125" s="58">
        <v>120</v>
      </c>
      <c r="H125" s="231" t="s">
        <v>316</v>
      </c>
      <c r="I125" s="236" t="s">
        <v>85</v>
      </c>
      <c r="J125" s="27">
        <f t="shared" si="4"/>
        <v>0</v>
      </c>
      <c r="K125" s="26"/>
      <c r="L125" s="25"/>
      <c r="M125" s="25"/>
      <c r="N125" s="25"/>
      <c r="O125" s="25"/>
      <c r="P125" s="25"/>
      <c r="Q125" s="25"/>
      <c r="R125" s="25"/>
      <c r="S125" s="25"/>
      <c r="T125" s="25"/>
      <c r="U125" s="25"/>
      <c r="V125" s="25"/>
      <c r="W125" s="25"/>
      <c r="X125" s="25"/>
      <c r="Y125" s="25"/>
      <c r="Z125" s="25"/>
      <c r="AA125" s="25"/>
      <c r="AB125" s="25"/>
      <c r="AC125" s="25"/>
      <c r="AD125" s="25"/>
      <c r="AE125" s="25"/>
      <c r="AF125" s="104"/>
      <c r="AG125" s="104"/>
      <c r="AH125" s="104"/>
      <c r="AI125" s="104"/>
      <c r="AJ125" s="104"/>
      <c r="AK125" s="24"/>
      <c r="AL125" s="191" t="str">
        <f t="shared" si="5"/>
        <v>uit</v>
      </c>
    </row>
    <row r="126" spans="1:38" s="23" customFormat="1" ht="13.5" thickBot="1">
      <c r="A126" s="407" t="s">
        <v>188</v>
      </c>
      <c r="B126" s="409"/>
      <c r="C126" s="254" t="s">
        <v>177</v>
      </c>
      <c r="D126" s="275" t="s">
        <v>178</v>
      </c>
      <c r="E126" s="152"/>
      <c r="F126" s="28">
        <f t="shared" si="3"/>
        <v>1</v>
      </c>
      <c r="G126" s="49">
        <v>121</v>
      </c>
      <c r="H126" s="229" t="s">
        <v>317</v>
      </c>
      <c r="I126" s="238" t="s">
        <v>318</v>
      </c>
      <c r="J126" s="27">
        <f t="shared" si="4"/>
        <v>60</v>
      </c>
      <c r="K126" s="44"/>
      <c r="L126" s="43"/>
      <c r="M126" s="43">
        <v>8</v>
      </c>
      <c r="N126" s="43"/>
      <c r="O126" s="43"/>
      <c r="P126" s="43"/>
      <c r="Q126" s="43"/>
      <c r="R126" s="43"/>
      <c r="S126" s="43">
        <v>5</v>
      </c>
      <c r="T126" s="43"/>
      <c r="U126" s="43">
        <v>4</v>
      </c>
      <c r="V126" s="43">
        <v>2</v>
      </c>
      <c r="W126" s="43">
        <v>1</v>
      </c>
      <c r="X126" s="43">
        <v>3</v>
      </c>
      <c r="Y126" s="43"/>
      <c r="Z126" s="43"/>
      <c r="AA126" s="43"/>
      <c r="AB126" s="43">
        <v>8</v>
      </c>
      <c r="AC126" s="43">
        <v>9</v>
      </c>
      <c r="AD126" s="43"/>
      <c r="AE126" s="43"/>
      <c r="AF126" s="105"/>
      <c r="AG126" s="105"/>
      <c r="AH126" s="105"/>
      <c r="AI126" s="105"/>
      <c r="AJ126" s="105"/>
      <c r="AK126" s="42">
        <v>20</v>
      </c>
      <c r="AL126" s="191">
        <f t="shared" si="5"/>
        <v>0</v>
      </c>
    </row>
    <row r="127" spans="1:38" s="23" customFormat="1" ht="13.5" thickBot="1">
      <c r="A127" s="223"/>
      <c r="B127" s="223"/>
      <c r="C127" s="255" t="s">
        <v>178</v>
      </c>
      <c r="D127" s="276" t="s">
        <v>178</v>
      </c>
      <c r="E127" s="138"/>
      <c r="F127" s="28">
        <f t="shared" si="3"/>
        <v>1</v>
      </c>
      <c r="G127" s="49">
        <v>122</v>
      </c>
      <c r="H127" s="229" t="s">
        <v>319</v>
      </c>
      <c r="I127" s="238" t="s">
        <v>318</v>
      </c>
      <c r="J127" s="27">
        <f t="shared" si="4"/>
        <v>53</v>
      </c>
      <c r="K127" s="41"/>
      <c r="L127" s="40"/>
      <c r="M127" s="40"/>
      <c r="N127" s="40"/>
      <c r="O127" s="40"/>
      <c r="P127" s="40"/>
      <c r="Q127" s="40"/>
      <c r="R127" s="40"/>
      <c r="S127" s="40"/>
      <c r="T127" s="40"/>
      <c r="U127" s="40"/>
      <c r="V127" s="40"/>
      <c r="W127" s="40"/>
      <c r="X127" s="40">
        <v>8</v>
      </c>
      <c r="Y127" s="40">
        <v>8</v>
      </c>
      <c r="Z127" s="40"/>
      <c r="AA127" s="40"/>
      <c r="AB127" s="40">
        <v>2</v>
      </c>
      <c r="AC127" s="40">
        <v>5</v>
      </c>
      <c r="AD127" s="40"/>
      <c r="AE127" s="40"/>
      <c r="AF127" s="106"/>
      <c r="AG127" s="106"/>
      <c r="AH127" s="106"/>
      <c r="AI127" s="106"/>
      <c r="AJ127" s="106"/>
      <c r="AK127" s="39">
        <v>30</v>
      </c>
      <c r="AL127" s="191">
        <f t="shared" si="5"/>
        <v>0</v>
      </c>
    </row>
    <row r="128" spans="1:38" s="23" customFormat="1" ht="13.5" thickBot="1">
      <c r="A128" s="223"/>
      <c r="B128" s="223"/>
      <c r="C128" s="255"/>
      <c r="D128" s="276"/>
      <c r="E128" s="138"/>
      <c r="F128" s="28">
        <f t="shared" si="3"/>
        <v>1</v>
      </c>
      <c r="G128" s="49">
        <v>123</v>
      </c>
      <c r="H128" s="229" t="s">
        <v>320</v>
      </c>
      <c r="I128" s="238" t="s">
        <v>318</v>
      </c>
      <c r="J128" s="27">
        <f t="shared" si="4"/>
        <v>22</v>
      </c>
      <c r="K128" s="41"/>
      <c r="L128" s="40"/>
      <c r="M128" s="40"/>
      <c r="N128" s="40"/>
      <c r="O128" s="40"/>
      <c r="P128" s="40"/>
      <c r="Q128" s="40"/>
      <c r="R128" s="40"/>
      <c r="S128" s="40"/>
      <c r="T128" s="40">
        <v>9</v>
      </c>
      <c r="U128" s="40"/>
      <c r="V128" s="40"/>
      <c r="W128" s="40"/>
      <c r="X128" s="40"/>
      <c r="Y128" s="40"/>
      <c r="Z128" s="40"/>
      <c r="AA128" s="40"/>
      <c r="AB128" s="40"/>
      <c r="AC128" s="40">
        <v>3</v>
      </c>
      <c r="AD128" s="40"/>
      <c r="AE128" s="40"/>
      <c r="AF128" s="106"/>
      <c r="AG128" s="106"/>
      <c r="AH128" s="106"/>
      <c r="AI128" s="106"/>
      <c r="AJ128" s="106"/>
      <c r="AK128" s="39">
        <v>10</v>
      </c>
      <c r="AL128" s="191">
        <f t="shared" si="5"/>
        <v>0</v>
      </c>
    </row>
    <row r="129" spans="1:38" s="23" customFormat="1" ht="13.5" thickBot="1">
      <c r="A129" s="223"/>
      <c r="B129" s="223"/>
      <c r="C129" s="255"/>
      <c r="D129" s="276"/>
      <c r="E129" s="138"/>
      <c r="F129" s="28">
        <f t="shared" si="3"/>
        <v>1</v>
      </c>
      <c r="G129" s="49">
        <v>124</v>
      </c>
      <c r="H129" s="229" t="s">
        <v>321</v>
      </c>
      <c r="I129" s="238" t="s">
        <v>318</v>
      </c>
      <c r="J129" s="27">
        <f t="shared" si="4"/>
        <v>3</v>
      </c>
      <c r="K129" s="41"/>
      <c r="L129" s="40"/>
      <c r="M129" s="40"/>
      <c r="N129" s="40"/>
      <c r="O129" s="40"/>
      <c r="P129" s="40"/>
      <c r="Q129" s="40"/>
      <c r="R129" s="40"/>
      <c r="S129" s="40"/>
      <c r="T129" s="40"/>
      <c r="U129" s="40"/>
      <c r="V129" s="40">
        <v>3</v>
      </c>
      <c r="W129" s="40"/>
      <c r="X129" s="40"/>
      <c r="Y129" s="40"/>
      <c r="Z129" s="40"/>
      <c r="AA129" s="40"/>
      <c r="AB129" s="40"/>
      <c r="AC129" s="40"/>
      <c r="AD129" s="40"/>
      <c r="AE129" s="40"/>
      <c r="AF129" s="106"/>
      <c r="AG129" s="106"/>
      <c r="AH129" s="106"/>
      <c r="AI129" s="106"/>
      <c r="AJ129" s="106"/>
      <c r="AK129" s="39"/>
      <c r="AL129" s="191">
        <f t="shared" si="5"/>
        <v>0</v>
      </c>
    </row>
    <row r="130" spans="1:38" s="23" customFormat="1" ht="13.5" thickBot="1">
      <c r="A130" s="223"/>
      <c r="B130" s="223"/>
      <c r="C130" s="255"/>
      <c r="D130" s="276"/>
      <c r="E130" s="138"/>
      <c r="F130" s="28">
        <f t="shared" si="3"/>
        <v>1</v>
      </c>
      <c r="G130" s="49">
        <v>125</v>
      </c>
      <c r="H130" s="229" t="s">
        <v>322</v>
      </c>
      <c r="I130" s="238" t="s">
        <v>318</v>
      </c>
      <c r="J130" s="27">
        <f t="shared" si="4"/>
        <v>0</v>
      </c>
      <c r="K130" s="41"/>
      <c r="L130" s="40"/>
      <c r="M130" s="40"/>
      <c r="N130" s="40"/>
      <c r="O130" s="40"/>
      <c r="P130" s="40"/>
      <c r="Q130" s="40"/>
      <c r="R130" s="40"/>
      <c r="S130" s="40"/>
      <c r="T130" s="40"/>
      <c r="U130" s="40"/>
      <c r="V130" s="40"/>
      <c r="W130" s="40"/>
      <c r="X130" s="40"/>
      <c r="Y130" s="40"/>
      <c r="Z130" s="40"/>
      <c r="AA130" s="40"/>
      <c r="AB130" s="40"/>
      <c r="AC130" s="40"/>
      <c r="AD130" s="40"/>
      <c r="AE130" s="40"/>
      <c r="AF130" s="106"/>
      <c r="AG130" s="106"/>
      <c r="AH130" s="106"/>
      <c r="AI130" s="106"/>
      <c r="AJ130" s="106"/>
      <c r="AK130" s="39"/>
      <c r="AL130" s="191">
        <f t="shared" si="5"/>
        <v>0</v>
      </c>
    </row>
    <row r="131" spans="1:38" s="23" customFormat="1" ht="13.5" thickBot="1">
      <c r="A131" s="223"/>
      <c r="B131" s="223"/>
      <c r="C131" s="255"/>
      <c r="D131" s="276" t="s">
        <v>178</v>
      </c>
      <c r="E131" s="138"/>
      <c r="F131" s="28">
        <f t="shared" si="3"/>
        <v>1</v>
      </c>
      <c r="G131" s="49">
        <v>126</v>
      </c>
      <c r="H131" s="229" t="s">
        <v>323</v>
      </c>
      <c r="I131" s="238" t="s">
        <v>318</v>
      </c>
      <c r="J131" s="27">
        <f t="shared" si="4"/>
        <v>35</v>
      </c>
      <c r="K131" s="41"/>
      <c r="L131" s="40"/>
      <c r="M131" s="40"/>
      <c r="N131" s="40"/>
      <c r="O131" s="40"/>
      <c r="P131" s="40">
        <v>35</v>
      </c>
      <c r="Q131" s="40"/>
      <c r="R131" s="40"/>
      <c r="S131" s="40"/>
      <c r="T131" s="40"/>
      <c r="U131" s="40"/>
      <c r="V131" s="40"/>
      <c r="W131" s="40"/>
      <c r="X131" s="40"/>
      <c r="Y131" s="40"/>
      <c r="Z131" s="40"/>
      <c r="AA131" s="40"/>
      <c r="AB131" s="40"/>
      <c r="AC131" s="40"/>
      <c r="AD131" s="40"/>
      <c r="AE131" s="40"/>
      <c r="AF131" s="106"/>
      <c r="AG131" s="106"/>
      <c r="AH131" s="106"/>
      <c r="AI131" s="106"/>
      <c r="AJ131" s="106"/>
      <c r="AK131" s="39"/>
      <c r="AL131" s="191">
        <f t="shared" si="5"/>
        <v>0</v>
      </c>
    </row>
    <row r="132" spans="1:38" s="23" customFormat="1" ht="13.5" thickBot="1">
      <c r="A132" s="223"/>
      <c r="B132" s="223"/>
      <c r="C132" s="255"/>
      <c r="D132" s="276"/>
      <c r="E132" s="138" t="s">
        <v>31</v>
      </c>
      <c r="F132" s="28">
        <f t="shared" si="3"/>
        <v>0</v>
      </c>
      <c r="G132" s="49">
        <v>127</v>
      </c>
      <c r="H132" s="229" t="s">
        <v>324</v>
      </c>
      <c r="I132" s="238" t="s">
        <v>318</v>
      </c>
      <c r="J132" s="27">
        <f t="shared" si="4"/>
        <v>0</v>
      </c>
      <c r="K132" s="41"/>
      <c r="L132" s="40"/>
      <c r="M132" s="40"/>
      <c r="N132" s="40"/>
      <c r="O132" s="40"/>
      <c r="P132" s="40"/>
      <c r="Q132" s="40"/>
      <c r="R132" s="40"/>
      <c r="S132" s="40"/>
      <c r="T132" s="40"/>
      <c r="U132" s="40"/>
      <c r="V132" s="40"/>
      <c r="W132" s="40"/>
      <c r="X132" s="40"/>
      <c r="Y132" s="40"/>
      <c r="Z132" s="40"/>
      <c r="AA132" s="40"/>
      <c r="AB132" s="40"/>
      <c r="AC132" s="40"/>
      <c r="AD132" s="40"/>
      <c r="AE132" s="40"/>
      <c r="AF132" s="106"/>
      <c r="AG132" s="106"/>
      <c r="AH132" s="106"/>
      <c r="AI132" s="106"/>
      <c r="AJ132" s="106"/>
      <c r="AK132" s="39"/>
      <c r="AL132" s="191" t="str">
        <f t="shared" si="5"/>
        <v>uit</v>
      </c>
    </row>
    <row r="133" spans="1:38" s="23" customFormat="1" ht="13.5" thickBot="1">
      <c r="A133" s="223"/>
      <c r="B133" s="223"/>
      <c r="C133" s="255"/>
      <c r="D133" s="276"/>
      <c r="E133" s="138"/>
      <c r="F133" s="28">
        <f t="shared" si="3"/>
        <v>1</v>
      </c>
      <c r="G133" s="49">
        <v>128</v>
      </c>
      <c r="H133" s="229" t="s">
        <v>325</v>
      </c>
      <c r="I133" s="238" t="s">
        <v>318</v>
      </c>
      <c r="J133" s="27">
        <f t="shared" si="4"/>
        <v>33</v>
      </c>
      <c r="K133" s="41"/>
      <c r="L133" s="40">
        <v>8</v>
      </c>
      <c r="M133" s="40"/>
      <c r="N133" s="40"/>
      <c r="O133" s="40"/>
      <c r="P133" s="40">
        <v>3</v>
      </c>
      <c r="Q133" s="40">
        <v>7</v>
      </c>
      <c r="R133" s="40">
        <v>7</v>
      </c>
      <c r="S133" s="40"/>
      <c r="T133" s="40"/>
      <c r="U133" s="40"/>
      <c r="V133" s="40"/>
      <c r="W133" s="40"/>
      <c r="X133" s="40"/>
      <c r="Y133" s="40"/>
      <c r="Z133" s="40"/>
      <c r="AA133" s="40"/>
      <c r="AB133" s="40"/>
      <c r="AC133" s="40"/>
      <c r="AD133" s="40">
        <v>7</v>
      </c>
      <c r="AE133" s="40"/>
      <c r="AF133" s="106">
        <v>1</v>
      </c>
      <c r="AG133" s="106"/>
      <c r="AH133" s="106"/>
      <c r="AI133" s="106"/>
      <c r="AJ133" s="106"/>
      <c r="AK133" s="39"/>
      <c r="AL133" s="191">
        <f t="shared" si="5"/>
        <v>0</v>
      </c>
    </row>
    <row r="134" spans="1:38" s="23" customFormat="1" ht="13.5" thickBot="1">
      <c r="A134" s="223"/>
      <c r="B134" s="223"/>
      <c r="C134" s="255"/>
      <c r="D134" s="276"/>
      <c r="E134" s="138"/>
      <c r="F134" s="28">
        <f t="shared" ref="F134:F197" si="6">IF(E134="uit",0,1)</f>
        <v>1</v>
      </c>
      <c r="G134" s="49">
        <v>129</v>
      </c>
      <c r="H134" s="229" t="s">
        <v>326</v>
      </c>
      <c r="I134" s="238" t="s">
        <v>318</v>
      </c>
      <c r="J134" s="27">
        <f t="shared" ref="J134:J197" si="7">SUM(K134:AK134)*F134</f>
        <v>0</v>
      </c>
      <c r="K134" s="41"/>
      <c r="L134" s="40"/>
      <c r="M134" s="40"/>
      <c r="N134" s="40"/>
      <c r="O134" s="40"/>
      <c r="P134" s="40"/>
      <c r="Q134" s="40"/>
      <c r="R134" s="40"/>
      <c r="S134" s="40"/>
      <c r="T134" s="40"/>
      <c r="U134" s="40"/>
      <c r="V134" s="40"/>
      <c r="W134" s="40"/>
      <c r="X134" s="40"/>
      <c r="Y134" s="40"/>
      <c r="Z134" s="40"/>
      <c r="AA134" s="40"/>
      <c r="AB134" s="40"/>
      <c r="AC134" s="40"/>
      <c r="AD134" s="40"/>
      <c r="AE134" s="40"/>
      <c r="AF134" s="106"/>
      <c r="AG134" s="106"/>
      <c r="AH134" s="106"/>
      <c r="AI134" s="106"/>
      <c r="AJ134" s="106"/>
      <c r="AK134" s="39"/>
      <c r="AL134" s="191">
        <f t="shared" ref="AL134:AL197" si="8">E134</f>
        <v>0</v>
      </c>
    </row>
    <row r="135" spans="1:38" s="23" customFormat="1" ht="13.5" thickBot="1">
      <c r="A135" s="223"/>
      <c r="B135" s="223"/>
      <c r="C135" s="255"/>
      <c r="D135" s="276"/>
      <c r="E135" s="138" t="s">
        <v>31</v>
      </c>
      <c r="F135" s="28">
        <f t="shared" si="6"/>
        <v>0</v>
      </c>
      <c r="G135" s="49">
        <v>130</v>
      </c>
      <c r="H135" s="229" t="s">
        <v>327</v>
      </c>
      <c r="I135" s="238" t="s">
        <v>318</v>
      </c>
      <c r="J135" s="27">
        <f t="shared" si="7"/>
        <v>0</v>
      </c>
      <c r="K135" s="41"/>
      <c r="L135" s="40"/>
      <c r="M135" s="40"/>
      <c r="N135" s="40"/>
      <c r="O135" s="40"/>
      <c r="P135" s="40"/>
      <c r="Q135" s="40"/>
      <c r="R135" s="40"/>
      <c r="S135" s="40"/>
      <c r="T135" s="40"/>
      <c r="U135" s="40"/>
      <c r="V135" s="40"/>
      <c r="W135" s="40"/>
      <c r="X135" s="40"/>
      <c r="Y135" s="40"/>
      <c r="Z135" s="40"/>
      <c r="AA135" s="40"/>
      <c r="AB135" s="40"/>
      <c r="AC135" s="40"/>
      <c r="AD135" s="40"/>
      <c r="AE135" s="40"/>
      <c r="AF135" s="106"/>
      <c r="AG135" s="106"/>
      <c r="AH135" s="106"/>
      <c r="AI135" s="106"/>
      <c r="AJ135" s="106"/>
      <c r="AK135" s="39"/>
      <c r="AL135" s="191" t="str">
        <f t="shared" si="8"/>
        <v>uit</v>
      </c>
    </row>
    <row r="136" spans="1:38" s="23" customFormat="1" ht="13.5" thickBot="1">
      <c r="A136" s="223"/>
      <c r="B136" s="223"/>
      <c r="C136" s="255"/>
      <c r="D136" s="276"/>
      <c r="E136" s="138" t="s">
        <v>31</v>
      </c>
      <c r="F136" s="28">
        <f t="shared" si="6"/>
        <v>0</v>
      </c>
      <c r="G136" s="49">
        <v>131</v>
      </c>
      <c r="H136" s="229" t="s">
        <v>328</v>
      </c>
      <c r="I136" s="238" t="s">
        <v>318</v>
      </c>
      <c r="J136" s="27">
        <f t="shared" si="7"/>
        <v>0</v>
      </c>
      <c r="K136" s="41"/>
      <c r="L136" s="40"/>
      <c r="M136" s="40"/>
      <c r="N136" s="40"/>
      <c r="O136" s="40"/>
      <c r="P136" s="40"/>
      <c r="Q136" s="40"/>
      <c r="R136" s="40"/>
      <c r="S136" s="40"/>
      <c r="T136" s="40"/>
      <c r="U136" s="40"/>
      <c r="V136" s="40"/>
      <c r="W136" s="40"/>
      <c r="X136" s="40"/>
      <c r="Y136" s="40"/>
      <c r="Z136" s="40"/>
      <c r="AA136" s="40"/>
      <c r="AB136" s="40"/>
      <c r="AC136" s="40"/>
      <c r="AD136" s="40"/>
      <c r="AE136" s="40"/>
      <c r="AF136" s="106"/>
      <c r="AG136" s="106"/>
      <c r="AH136" s="106"/>
      <c r="AI136" s="106"/>
      <c r="AJ136" s="106"/>
      <c r="AK136" s="39"/>
      <c r="AL136" s="191" t="str">
        <f t="shared" si="8"/>
        <v>uit</v>
      </c>
    </row>
    <row r="137" spans="1:38" s="23" customFormat="1" ht="13.5" thickBot="1">
      <c r="A137" s="223"/>
      <c r="B137" s="223"/>
      <c r="C137" s="256"/>
      <c r="D137" s="277"/>
      <c r="E137" s="153" t="s">
        <v>31</v>
      </c>
      <c r="F137" s="28">
        <f t="shared" si="6"/>
        <v>0</v>
      </c>
      <c r="G137" s="49">
        <v>132</v>
      </c>
      <c r="H137" s="229" t="s">
        <v>329</v>
      </c>
      <c r="I137" s="238" t="s">
        <v>318</v>
      </c>
      <c r="J137" s="27">
        <f t="shared" si="7"/>
        <v>0</v>
      </c>
      <c r="K137" s="38"/>
      <c r="L137" s="37"/>
      <c r="M137" s="37"/>
      <c r="N137" s="37"/>
      <c r="O137" s="37"/>
      <c r="P137" s="37"/>
      <c r="Q137" s="37"/>
      <c r="R137" s="37"/>
      <c r="S137" s="37"/>
      <c r="T137" s="37"/>
      <c r="U137" s="37"/>
      <c r="V137" s="37"/>
      <c r="W137" s="37"/>
      <c r="X137" s="37"/>
      <c r="Y137" s="37"/>
      <c r="Z137" s="37"/>
      <c r="AA137" s="37"/>
      <c r="AB137" s="37"/>
      <c r="AC137" s="37"/>
      <c r="AD137" s="37"/>
      <c r="AE137" s="37"/>
      <c r="AF137" s="107"/>
      <c r="AG137" s="107"/>
      <c r="AH137" s="107"/>
      <c r="AI137" s="107"/>
      <c r="AJ137" s="107"/>
      <c r="AK137" s="36"/>
      <c r="AL137" s="191" t="str">
        <f t="shared" si="8"/>
        <v>uit</v>
      </c>
    </row>
    <row r="138" spans="1:38" s="23" customFormat="1" ht="13.5" thickBot="1">
      <c r="A138" s="407" t="s">
        <v>189</v>
      </c>
      <c r="B138" s="408"/>
      <c r="C138" s="251" t="s">
        <v>177</v>
      </c>
      <c r="D138" s="272" t="s">
        <v>178</v>
      </c>
      <c r="E138" s="150"/>
      <c r="F138" s="28">
        <f t="shared" si="6"/>
        <v>1</v>
      </c>
      <c r="G138" s="58">
        <v>133</v>
      </c>
      <c r="H138" s="231" t="s">
        <v>330</v>
      </c>
      <c r="I138" s="236" t="s">
        <v>331</v>
      </c>
      <c r="J138" s="27">
        <f t="shared" si="7"/>
        <v>113</v>
      </c>
      <c r="K138" s="35"/>
      <c r="L138" s="34"/>
      <c r="M138" s="34"/>
      <c r="N138" s="34"/>
      <c r="O138" s="34"/>
      <c r="P138" s="34"/>
      <c r="Q138" s="34"/>
      <c r="R138" s="34"/>
      <c r="S138" s="34"/>
      <c r="T138" s="34"/>
      <c r="U138" s="34">
        <v>8</v>
      </c>
      <c r="V138" s="34"/>
      <c r="W138" s="34"/>
      <c r="X138" s="34">
        <v>25</v>
      </c>
      <c r="Y138" s="34">
        <v>7</v>
      </c>
      <c r="Z138" s="34"/>
      <c r="AA138" s="34"/>
      <c r="AB138" s="34"/>
      <c r="AC138" s="34">
        <v>8</v>
      </c>
      <c r="AD138" s="34"/>
      <c r="AE138" s="34">
        <v>15</v>
      </c>
      <c r="AF138" s="102"/>
      <c r="AG138" s="102"/>
      <c r="AH138" s="102"/>
      <c r="AI138" s="102"/>
      <c r="AJ138" s="102"/>
      <c r="AK138" s="33">
        <v>50</v>
      </c>
      <c r="AL138" s="191">
        <f t="shared" si="8"/>
        <v>0</v>
      </c>
    </row>
    <row r="139" spans="1:38" s="23" customFormat="1" ht="13.5" thickBot="1">
      <c r="A139" s="224"/>
      <c r="B139" s="226"/>
      <c r="C139" s="252"/>
      <c r="D139" s="273"/>
      <c r="E139" s="151"/>
      <c r="F139" s="28">
        <f t="shared" si="6"/>
        <v>1</v>
      </c>
      <c r="G139" s="58">
        <v>134</v>
      </c>
      <c r="H139" s="231" t="s">
        <v>332</v>
      </c>
      <c r="I139" s="236" t="s">
        <v>331</v>
      </c>
      <c r="J139" s="27">
        <f t="shared" si="7"/>
        <v>25</v>
      </c>
      <c r="K139" s="31"/>
      <c r="L139" s="30"/>
      <c r="M139" s="30"/>
      <c r="N139" s="30"/>
      <c r="O139" s="30"/>
      <c r="P139" s="30"/>
      <c r="Q139" s="30"/>
      <c r="R139" s="30"/>
      <c r="S139" s="30"/>
      <c r="T139" s="30"/>
      <c r="U139" s="30"/>
      <c r="V139" s="30"/>
      <c r="W139" s="30"/>
      <c r="X139" s="30"/>
      <c r="Y139" s="30"/>
      <c r="Z139" s="30"/>
      <c r="AA139" s="30"/>
      <c r="AB139" s="30"/>
      <c r="AC139" s="30"/>
      <c r="AD139" s="30"/>
      <c r="AE139" s="30">
        <v>25</v>
      </c>
      <c r="AF139" s="103"/>
      <c r="AG139" s="103"/>
      <c r="AH139" s="103"/>
      <c r="AI139" s="103"/>
      <c r="AJ139" s="103"/>
      <c r="AK139" s="29"/>
      <c r="AL139" s="191">
        <f t="shared" si="8"/>
        <v>0</v>
      </c>
    </row>
    <row r="140" spans="1:38" s="23" customFormat="1" ht="13.5" thickBot="1">
      <c r="A140" s="224"/>
      <c r="B140" s="226"/>
      <c r="C140" s="252"/>
      <c r="D140" s="273"/>
      <c r="E140" s="151"/>
      <c r="F140" s="28">
        <f t="shared" si="6"/>
        <v>1</v>
      </c>
      <c r="G140" s="58">
        <v>135</v>
      </c>
      <c r="H140" s="231" t="s">
        <v>333</v>
      </c>
      <c r="I140" s="236" t="s">
        <v>331</v>
      </c>
      <c r="J140" s="27">
        <f t="shared" si="7"/>
        <v>6</v>
      </c>
      <c r="K140" s="31"/>
      <c r="L140" s="30"/>
      <c r="M140" s="30"/>
      <c r="N140" s="30"/>
      <c r="O140" s="30"/>
      <c r="P140" s="30"/>
      <c r="Q140" s="30"/>
      <c r="R140" s="30"/>
      <c r="S140" s="30"/>
      <c r="T140" s="30">
        <v>6</v>
      </c>
      <c r="U140" s="30"/>
      <c r="V140" s="30"/>
      <c r="W140" s="30"/>
      <c r="X140" s="30"/>
      <c r="Y140" s="30"/>
      <c r="Z140" s="30"/>
      <c r="AA140" s="30"/>
      <c r="AB140" s="30"/>
      <c r="AC140" s="30"/>
      <c r="AD140" s="30"/>
      <c r="AE140" s="30"/>
      <c r="AF140" s="103"/>
      <c r="AG140" s="103"/>
      <c r="AH140" s="103"/>
      <c r="AI140" s="103"/>
      <c r="AJ140" s="103"/>
      <c r="AK140" s="29"/>
      <c r="AL140" s="191">
        <f t="shared" si="8"/>
        <v>0</v>
      </c>
    </row>
    <row r="141" spans="1:38" s="23" customFormat="1" ht="13.5" thickBot="1">
      <c r="A141" s="224"/>
      <c r="B141" s="226"/>
      <c r="C141" s="252"/>
      <c r="D141" s="273"/>
      <c r="E141" s="151"/>
      <c r="F141" s="28">
        <f t="shared" si="6"/>
        <v>1</v>
      </c>
      <c r="G141" s="58">
        <v>136</v>
      </c>
      <c r="H141" s="231" t="s">
        <v>334</v>
      </c>
      <c r="I141" s="236" t="s">
        <v>331</v>
      </c>
      <c r="J141" s="27">
        <f t="shared" si="7"/>
        <v>4</v>
      </c>
      <c r="K141" s="31"/>
      <c r="L141" s="30">
        <v>4</v>
      </c>
      <c r="M141" s="30"/>
      <c r="N141" s="30"/>
      <c r="O141" s="30"/>
      <c r="P141" s="30"/>
      <c r="Q141" s="30"/>
      <c r="R141" s="30"/>
      <c r="S141" s="30"/>
      <c r="T141" s="30"/>
      <c r="U141" s="30"/>
      <c r="V141" s="30"/>
      <c r="W141" s="30"/>
      <c r="X141" s="30"/>
      <c r="Y141" s="30"/>
      <c r="Z141" s="30"/>
      <c r="AA141" s="30"/>
      <c r="AB141" s="30"/>
      <c r="AC141" s="30"/>
      <c r="AD141" s="30"/>
      <c r="AE141" s="30"/>
      <c r="AF141" s="103"/>
      <c r="AG141" s="103"/>
      <c r="AH141" s="103"/>
      <c r="AI141" s="103"/>
      <c r="AJ141" s="103"/>
      <c r="AK141" s="29"/>
      <c r="AL141" s="191">
        <f t="shared" si="8"/>
        <v>0</v>
      </c>
    </row>
    <row r="142" spans="1:38" s="23" customFormat="1" ht="13.5" thickBot="1">
      <c r="A142" s="224"/>
      <c r="B142" s="226"/>
      <c r="C142" s="252"/>
      <c r="D142" s="273"/>
      <c r="E142" s="151" t="s">
        <v>31</v>
      </c>
      <c r="F142" s="28">
        <f t="shared" si="6"/>
        <v>0</v>
      </c>
      <c r="G142" s="58">
        <v>137</v>
      </c>
      <c r="H142" s="231" t="s">
        <v>335</v>
      </c>
      <c r="I142" s="236" t="s">
        <v>331</v>
      </c>
      <c r="J142" s="27">
        <f t="shared" si="7"/>
        <v>0</v>
      </c>
      <c r="K142" s="31"/>
      <c r="L142" s="30"/>
      <c r="M142" s="30"/>
      <c r="N142" s="30"/>
      <c r="O142" s="30"/>
      <c r="P142" s="30"/>
      <c r="Q142" s="30"/>
      <c r="R142" s="30"/>
      <c r="S142" s="30"/>
      <c r="T142" s="30"/>
      <c r="U142" s="30"/>
      <c r="V142" s="30"/>
      <c r="W142" s="30"/>
      <c r="X142" s="30"/>
      <c r="Y142" s="30"/>
      <c r="Z142" s="30"/>
      <c r="AA142" s="30"/>
      <c r="AB142" s="30"/>
      <c r="AC142" s="30"/>
      <c r="AD142" s="30"/>
      <c r="AE142" s="30"/>
      <c r="AF142" s="103"/>
      <c r="AG142" s="103"/>
      <c r="AH142" s="103"/>
      <c r="AI142" s="103"/>
      <c r="AJ142" s="103"/>
      <c r="AK142" s="29"/>
      <c r="AL142" s="191" t="str">
        <f t="shared" si="8"/>
        <v>uit</v>
      </c>
    </row>
    <row r="143" spans="1:38" s="23" customFormat="1" ht="13.5" thickBot="1">
      <c r="A143" s="224"/>
      <c r="B143" s="226"/>
      <c r="C143" s="252"/>
      <c r="D143" s="273"/>
      <c r="E143" s="151"/>
      <c r="F143" s="28">
        <f t="shared" si="6"/>
        <v>1</v>
      </c>
      <c r="G143" s="58">
        <v>138</v>
      </c>
      <c r="H143" s="231" t="s">
        <v>336</v>
      </c>
      <c r="I143" s="236" t="s">
        <v>331</v>
      </c>
      <c r="J143" s="27">
        <f t="shared" si="7"/>
        <v>5</v>
      </c>
      <c r="K143" s="31"/>
      <c r="L143" s="30"/>
      <c r="M143" s="30"/>
      <c r="N143" s="30">
        <v>5</v>
      </c>
      <c r="O143" s="30"/>
      <c r="P143" s="30"/>
      <c r="Q143" s="30"/>
      <c r="R143" s="30"/>
      <c r="S143" s="30"/>
      <c r="T143" s="30"/>
      <c r="U143" s="30"/>
      <c r="V143" s="30"/>
      <c r="W143" s="30"/>
      <c r="X143" s="30"/>
      <c r="Y143" s="30"/>
      <c r="Z143" s="30"/>
      <c r="AA143" s="30"/>
      <c r="AB143" s="30"/>
      <c r="AC143" s="30"/>
      <c r="AD143" s="30"/>
      <c r="AE143" s="30"/>
      <c r="AF143" s="103"/>
      <c r="AG143" s="103"/>
      <c r="AH143" s="103"/>
      <c r="AI143" s="103"/>
      <c r="AJ143" s="103"/>
      <c r="AK143" s="29"/>
      <c r="AL143" s="191">
        <f t="shared" si="8"/>
        <v>0</v>
      </c>
    </row>
    <row r="144" spans="1:38" s="23" customFormat="1" ht="13.5" thickBot="1">
      <c r="A144" s="224"/>
      <c r="B144" s="226"/>
      <c r="C144" s="252"/>
      <c r="D144" s="273"/>
      <c r="E144" s="151"/>
      <c r="F144" s="28">
        <f t="shared" si="6"/>
        <v>1</v>
      </c>
      <c r="G144" s="58">
        <v>139</v>
      </c>
      <c r="H144" s="231" t="s">
        <v>337</v>
      </c>
      <c r="I144" s="236" t="s">
        <v>331</v>
      </c>
      <c r="J144" s="27">
        <f t="shared" si="7"/>
        <v>0</v>
      </c>
      <c r="K144" s="31"/>
      <c r="L144" s="30"/>
      <c r="M144" s="30"/>
      <c r="N144" s="30"/>
      <c r="O144" s="30"/>
      <c r="P144" s="30"/>
      <c r="Q144" s="30"/>
      <c r="R144" s="30"/>
      <c r="S144" s="30"/>
      <c r="T144" s="30"/>
      <c r="U144" s="30"/>
      <c r="V144" s="30"/>
      <c r="W144" s="30"/>
      <c r="X144" s="30"/>
      <c r="Y144" s="30"/>
      <c r="Z144" s="30"/>
      <c r="AA144" s="30"/>
      <c r="AB144" s="30"/>
      <c r="AC144" s="30"/>
      <c r="AD144" s="30"/>
      <c r="AE144" s="30"/>
      <c r="AF144" s="103"/>
      <c r="AG144" s="103"/>
      <c r="AH144" s="103"/>
      <c r="AI144" s="103"/>
      <c r="AJ144" s="103"/>
      <c r="AK144" s="29"/>
      <c r="AL144" s="191">
        <f t="shared" si="8"/>
        <v>0</v>
      </c>
    </row>
    <row r="145" spans="1:38" s="23" customFormat="1" ht="13.5" thickBot="1">
      <c r="A145" s="224"/>
      <c r="B145" s="226"/>
      <c r="C145" s="252"/>
      <c r="D145" s="273"/>
      <c r="E145" s="151"/>
      <c r="F145" s="28">
        <f t="shared" si="6"/>
        <v>1</v>
      </c>
      <c r="G145" s="58">
        <v>140</v>
      </c>
      <c r="H145" s="231" t="s">
        <v>338</v>
      </c>
      <c r="I145" s="236" t="s">
        <v>331</v>
      </c>
      <c r="J145" s="27">
        <f t="shared" si="7"/>
        <v>0</v>
      </c>
      <c r="K145" s="31"/>
      <c r="L145" s="30"/>
      <c r="M145" s="30"/>
      <c r="N145" s="30"/>
      <c r="O145" s="30"/>
      <c r="P145" s="30"/>
      <c r="Q145" s="30"/>
      <c r="R145" s="30"/>
      <c r="S145" s="30"/>
      <c r="T145" s="30"/>
      <c r="U145" s="30"/>
      <c r="V145" s="30"/>
      <c r="W145" s="30"/>
      <c r="X145" s="30"/>
      <c r="Y145" s="30"/>
      <c r="Z145" s="30"/>
      <c r="AA145" s="30"/>
      <c r="AB145" s="30"/>
      <c r="AC145" s="30"/>
      <c r="AD145" s="30"/>
      <c r="AE145" s="30"/>
      <c r="AF145" s="103"/>
      <c r="AG145" s="103"/>
      <c r="AH145" s="103"/>
      <c r="AI145" s="103"/>
      <c r="AJ145" s="103"/>
      <c r="AK145" s="29"/>
      <c r="AL145" s="191">
        <f t="shared" si="8"/>
        <v>0</v>
      </c>
    </row>
    <row r="146" spans="1:38" s="23" customFormat="1" ht="13.5" thickBot="1">
      <c r="A146" s="224"/>
      <c r="B146" s="226"/>
      <c r="C146" s="252"/>
      <c r="D146" s="273"/>
      <c r="E146" s="151" t="s">
        <v>31</v>
      </c>
      <c r="F146" s="28">
        <f t="shared" si="6"/>
        <v>0</v>
      </c>
      <c r="G146" s="58">
        <v>141</v>
      </c>
      <c r="H146" s="231" t="s">
        <v>339</v>
      </c>
      <c r="I146" s="236" t="s">
        <v>331</v>
      </c>
      <c r="J146" s="27">
        <f t="shared" si="7"/>
        <v>0</v>
      </c>
      <c r="K146" s="31"/>
      <c r="L146" s="30"/>
      <c r="M146" s="30"/>
      <c r="N146" s="30"/>
      <c r="O146" s="30"/>
      <c r="P146" s="30"/>
      <c r="Q146" s="30"/>
      <c r="R146" s="30"/>
      <c r="S146" s="30"/>
      <c r="T146" s="30"/>
      <c r="U146" s="30"/>
      <c r="V146" s="30"/>
      <c r="W146" s="30"/>
      <c r="X146" s="30"/>
      <c r="Y146" s="30"/>
      <c r="Z146" s="30"/>
      <c r="AA146" s="30"/>
      <c r="AB146" s="30"/>
      <c r="AC146" s="30"/>
      <c r="AD146" s="30"/>
      <c r="AE146" s="30"/>
      <c r="AF146" s="103"/>
      <c r="AG146" s="103"/>
      <c r="AH146" s="103"/>
      <c r="AI146" s="103"/>
      <c r="AJ146" s="103"/>
      <c r="AK146" s="29"/>
      <c r="AL146" s="191" t="str">
        <f t="shared" si="8"/>
        <v>uit</v>
      </c>
    </row>
    <row r="147" spans="1:38" s="23" customFormat="1" ht="13.5" thickBot="1">
      <c r="A147" s="224"/>
      <c r="B147" s="226"/>
      <c r="C147" s="252"/>
      <c r="D147" s="273"/>
      <c r="E147" s="151" t="s">
        <v>31</v>
      </c>
      <c r="F147" s="28">
        <f t="shared" si="6"/>
        <v>0</v>
      </c>
      <c r="G147" s="58">
        <v>142</v>
      </c>
      <c r="H147" s="231" t="s">
        <v>340</v>
      </c>
      <c r="I147" s="236" t="s">
        <v>331</v>
      </c>
      <c r="J147" s="27">
        <f t="shared" si="7"/>
        <v>0</v>
      </c>
      <c r="K147" s="31"/>
      <c r="L147" s="30"/>
      <c r="M147" s="30"/>
      <c r="N147" s="30"/>
      <c r="O147" s="30"/>
      <c r="P147" s="30"/>
      <c r="Q147" s="30"/>
      <c r="R147" s="30"/>
      <c r="S147" s="30"/>
      <c r="T147" s="30"/>
      <c r="U147" s="30"/>
      <c r="V147" s="30"/>
      <c r="W147" s="30"/>
      <c r="X147" s="30"/>
      <c r="Y147" s="30"/>
      <c r="Z147" s="30"/>
      <c r="AA147" s="30"/>
      <c r="AB147" s="30"/>
      <c r="AC147" s="30"/>
      <c r="AD147" s="30"/>
      <c r="AE147" s="30"/>
      <c r="AF147" s="103"/>
      <c r="AG147" s="103"/>
      <c r="AH147" s="103"/>
      <c r="AI147" s="103"/>
      <c r="AJ147" s="103"/>
      <c r="AK147" s="29"/>
      <c r="AL147" s="191" t="str">
        <f t="shared" si="8"/>
        <v>uit</v>
      </c>
    </row>
    <row r="148" spans="1:38" s="23" customFormat="1" ht="13.5" thickBot="1">
      <c r="A148" s="224"/>
      <c r="B148" s="226"/>
      <c r="C148" s="252"/>
      <c r="D148" s="273"/>
      <c r="E148" s="151" t="s">
        <v>31</v>
      </c>
      <c r="F148" s="28">
        <f t="shared" si="6"/>
        <v>0</v>
      </c>
      <c r="G148" s="58">
        <v>143</v>
      </c>
      <c r="H148" s="231" t="s">
        <v>341</v>
      </c>
      <c r="I148" s="236" t="s">
        <v>331</v>
      </c>
      <c r="J148" s="27">
        <f t="shared" si="7"/>
        <v>0</v>
      </c>
      <c r="K148" s="31"/>
      <c r="L148" s="30"/>
      <c r="M148" s="30"/>
      <c r="N148" s="30"/>
      <c r="O148" s="30"/>
      <c r="P148" s="30"/>
      <c r="Q148" s="30"/>
      <c r="R148" s="30"/>
      <c r="S148" s="30"/>
      <c r="T148" s="30"/>
      <c r="U148" s="30"/>
      <c r="V148" s="30"/>
      <c r="W148" s="30"/>
      <c r="X148" s="30"/>
      <c r="Y148" s="30"/>
      <c r="Z148" s="30"/>
      <c r="AA148" s="30"/>
      <c r="AB148" s="30"/>
      <c r="AC148" s="30"/>
      <c r="AD148" s="30"/>
      <c r="AE148" s="30"/>
      <c r="AF148" s="103"/>
      <c r="AG148" s="103"/>
      <c r="AH148" s="103"/>
      <c r="AI148" s="103"/>
      <c r="AJ148" s="103"/>
      <c r="AK148" s="29"/>
      <c r="AL148" s="191" t="str">
        <f t="shared" si="8"/>
        <v>uit</v>
      </c>
    </row>
    <row r="149" spans="1:38" s="23" customFormat="1" ht="13.5" thickBot="1">
      <c r="A149" s="224"/>
      <c r="B149" s="226"/>
      <c r="C149" s="253"/>
      <c r="D149" s="274"/>
      <c r="E149" s="154" t="s">
        <v>31</v>
      </c>
      <c r="F149" s="28">
        <f t="shared" si="6"/>
        <v>0</v>
      </c>
      <c r="G149" s="58">
        <v>144</v>
      </c>
      <c r="H149" s="348" t="s">
        <v>342</v>
      </c>
      <c r="I149" s="236" t="s">
        <v>331</v>
      </c>
      <c r="J149" s="27">
        <f t="shared" si="7"/>
        <v>0</v>
      </c>
      <c r="K149" s="26"/>
      <c r="L149" s="25"/>
      <c r="M149" s="25"/>
      <c r="N149" s="25"/>
      <c r="O149" s="25"/>
      <c r="P149" s="25"/>
      <c r="Q149" s="25"/>
      <c r="R149" s="25"/>
      <c r="S149" s="25"/>
      <c r="T149" s="25"/>
      <c r="U149" s="25"/>
      <c r="V149" s="25"/>
      <c r="W149" s="25"/>
      <c r="X149" s="25"/>
      <c r="Y149" s="25"/>
      <c r="Z149" s="25"/>
      <c r="AA149" s="25"/>
      <c r="AB149" s="25"/>
      <c r="AC149" s="25"/>
      <c r="AD149" s="25"/>
      <c r="AE149" s="25"/>
      <c r="AF149" s="104"/>
      <c r="AG149" s="104"/>
      <c r="AH149" s="104"/>
      <c r="AI149" s="104"/>
      <c r="AJ149" s="104"/>
      <c r="AK149" s="24"/>
      <c r="AL149" s="191" t="str">
        <f t="shared" si="8"/>
        <v>uit</v>
      </c>
    </row>
    <row r="150" spans="1:38" s="23" customFormat="1" ht="13.5" thickBot="1">
      <c r="A150" s="407" t="s">
        <v>190</v>
      </c>
      <c r="B150" s="409"/>
      <c r="C150" s="254" t="s">
        <v>176</v>
      </c>
      <c r="D150" s="254" t="s">
        <v>178</v>
      </c>
      <c r="E150" s="160"/>
      <c r="F150" s="28">
        <f t="shared" si="6"/>
        <v>1</v>
      </c>
      <c r="G150" s="49">
        <v>145</v>
      </c>
      <c r="H150" s="346" t="s">
        <v>343</v>
      </c>
      <c r="I150" s="238" t="s">
        <v>344</v>
      </c>
      <c r="J150" s="27">
        <f t="shared" si="7"/>
        <v>415</v>
      </c>
      <c r="K150" s="44"/>
      <c r="L150" s="43"/>
      <c r="M150" s="43">
        <v>35</v>
      </c>
      <c r="N150" s="43"/>
      <c r="O150" s="43"/>
      <c r="P150" s="43">
        <v>25</v>
      </c>
      <c r="Q150" s="43"/>
      <c r="R150" s="43"/>
      <c r="S150" s="43">
        <v>25</v>
      </c>
      <c r="T150" s="43"/>
      <c r="U150" s="43">
        <v>35</v>
      </c>
      <c r="V150" s="43"/>
      <c r="W150" s="43"/>
      <c r="X150" s="43">
        <v>35</v>
      </c>
      <c r="Y150" s="43">
        <v>30</v>
      </c>
      <c r="Z150" s="43"/>
      <c r="AA150" s="43"/>
      <c r="AB150" s="43">
        <v>25</v>
      </c>
      <c r="AC150" s="43">
        <v>35</v>
      </c>
      <c r="AD150" s="43"/>
      <c r="AE150" s="43">
        <v>20</v>
      </c>
      <c r="AF150" s="105"/>
      <c r="AG150" s="105"/>
      <c r="AH150" s="105"/>
      <c r="AI150" s="105">
        <v>25</v>
      </c>
      <c r="AJ150" s="105"/>
      <c r="AK150" s="42">
        <v>125</v>
      </c>
      <c r="AL150" s="191">
        <f t="shared" si="8"/>
        <v>0</v>
      </c>
    </row>
    <row r="151" spans="1:38" s="23" customFormat="1" ht="13.5" thickBot="1">
      <c r="A151" s="223"/>
      <c r="B151" s="223"/>
      <c r="C151" s="255" t="s">
        <v>178</v>
      </c>
      <c r="D151" s="276" t="s">
        <v>178</v>
      </c>
      <c r="E151" s="138"/>
      <c r="F151" s="28">
        <f t="shared" si="6"/>
        <v>1</v>
      </c>
      <c r="G151" s="49">
        <v>146</v>
      </c>
      <c r="H151" s="229" t="s">
        <v>345</v>
      </c>
      <c r="I151" s="238" t="s">
        <v>344</v>
      </c>
      <c r="J151" s="27">
        <f t="shared" si="7"/>
        <v>0</v>
      </c>
      <c r="K151" s="41"/>
      <c r="L151" s="40"/>
      <c r="M151" s="40"/>
      <c r="N151" s="40"/>
      <c r="O151" s="40"/>
      <c r="P151" s="40"/>
      <c r="Q151" s="40"/>
      <c r="R151" s="40"/>
      <c r="S151" s="40"/>
      <c r="T151" s="40"/>
      <c r="U151" s="40"/>
      <c r="V151" s="40"/>
      <c r="W151" s="40"/>
      <c r="X151" s="40"/>
      <c r="Y151" s="40"/>
      <c r="Z151" s="40"/>
      <c r="AA151" s="40"/>
      <c r="AB151" s="40"/>
      <c r="AC151" s="40"/>
      <c r="AD151" s="40"/>
      <c r="AE151" s="40"/>
      <c r="AF151" s="106"/>
      <c r="AG151" s="106"/>
      <c r="AH151" s="106"/>
      <c r="AI151" s="106"/>
      <c r="AJ151" s="106"/>
      <c r="AK151" s="39"/>
      <c r="AL151" s="191">
        <f t="shared" si="8"/>
        <v>0</v>
      </c>
    </row>
    <row r="152" spans="1:38" s="23" customFormat="1" ht="13.5" thickBot="1">
      <c r="A152" s="223"/>
      <c r="B152" s="223"/>
      <c r="C152" s="255" t="s">
        <v>177</v>
      </c>
      <c r="D152" s="276" t="s">
        <v>178</v>
      </c>
      <c r="E152" s="138"/>
      <c r="F152" s="28">
        <f t="shared" si="6"/>
        <v>1</v>
      </c>
      <c r="G152" s="49">
        <v>147</v>
      </c>
      <c r="H152" s="229" t="s">
        <v>346</v>
      </c>
      <c r="I152" s="238" t="s">
        <v>344</v>
      </c>
      <c r="J152" s="27">
        <f t="shared" si="7"/>
        <v>35</v>
      </c>
      <c r="K152" s="41"/>
      <c r="L152" s="40"/>
      <c r="M152" s="40">
        <v>4</v>
      </c>
      <c r="N152" s="40"/>
      <c r="O152" s="40"/>
      <c r="P152" s="40">
        <v>30</v>
      </c>
      <c r="Q152" s="40">
        <v>1</v>
      </c>
      <c r="R152" s="40"/>
      <c r="S152" s="40"/>
      <c r="T152" s="40"/>
      <c r="U152" s="40"/>
      <c r="V152" s="40"/>
      <c r="W152" s="40"/>
      <c r="X152" s="40"/>
      <c r="Y152" s="40"/>
      <c r="Z152" s="40"/>
      <c r="AA152" s="40"/>
      <c r="AB152" s="40"/>
      <c r="AC152" s="40"/>
      <c r="AD152" s="40"/>
      <c r="AE152" s="40"/>
      <c r="AF152" s="106"/>
      <c r="AG152" s="106"/>
      <c r="AH152" s="106"/>
      <c r="AI152" s="106"/>
      <c r="AJ152" s="106"/>
      <c r="AK152" s="39"/>
      <c r="AL152" s="191">
        <f t="shared" si="8"/>
        <v>0</v>
      </c>
    </row>
    <row r="153" spans="1:38" s="23" customFormat="1" ht="13.5" thickBot="1">
      <c r="A153" s="223"/>
      <c r="B153" s="223"/>
      <c r="C153" s="255" t="s">
        <v>177</v>
      </c>
      <c r="D153" s="276" t="s">
        <v>178</v>
      </c>
      <c r="E153" s="138"/>
      <c r="F153" s="28">
        <f t="shared" si="6"/>
        <v>1</v>
      </c>
      <c r="G153" s="49">
        <v>148</v>
      </c>
      <c r="H153" s="229" t="s">
        <v>347</v>
      </c>
      <c r="I153" s="238" t="s">
        <v>344</v>
      </c>
      <c r="J153" s="27">
        <f t="shared" si="7"/>
        <v>3</v>
      </c>
      <c r="K153" s="41"/>
      <c r="L153" s="40"/>
      <c r="M153" s="40"/>
      <c r="N153" s="40"/>
      <c r="O153" s="40"/>
      <c r="P153" s="40"/>
      <c r="Q153" s="40"/>
      <c r="R153" s="40"/>
      <c r="S153" s="40"/>
      <c r="T153" s="40"/>
      <c r="U153" s="40"/>
      <c r="V153" s="40"/>
      <c r="W153" s="40"/>
      <c r="X153" s="40"/>
      <c r="Y153" s="40"/>
      <c r="Z153" s="40"/>
      <c r="AA153" s="40"/>
      <c r="AB153" s="40"/>
      <c r="AC153" s="40">
        <v>2</v>
      </c>
      <c r="AD153" s="40"/>
      <c r="AE153" s="40"/>
      <c r="AF153" s="106"/>
      <c r="AG153" s="106"/>
      <c r="AH153" s="106"/>
      <c r="AI153" s="106"/>
      <c r="AJ153" s="106"/>
      <c r="AK153" s="39">
        <v>1</v>
      </c>
      <c r="AL153" s="191">
        <f t="shared" si="8"/>
        <v>0</v>
      </c>
    </row>
    <row r="154" spans="1:38" s="23" customFormat="1" ht="13.5" thickBot="1">
      <c r="A154" s="223"/>
      <c r="B154" s="223"/>
      <c r="C154" s="255"/>
      <c r="D154" s="276" t="s">
        <v>178</v>
      </c>
      <c r="E154" s="138" t="s">
        <v>31</v>
      </c>
      <c r="F154" s="28">
        <f t="shared" si="6"/>
        <v>0</v>
      </c>
      <c r="G154" s="49">
        <v>149</v>
      </c>
      <c r="H154" s="229" t="s">
        <v>348</v>
      </c>
      <c r="I154" s="238" t="s">
        <v>344</v>
      </c>
      <c r="J154" s="27">
        <f t="shared" si="7"/>
        <v>0</v>
      </c>
      <c r="K154" s="41"/>
      <c r="L154" s="40"/>
      <c r="M154" s="40"/>
      <c r="N154" s="40"/>
      <c r="O154" s="40"/>
      <c r="P154" s="40"/>
      <c r="Q154" s="40"/>
      <c r="R154" s="40"/>
      <c r="S154" s="40"/>
      <c r="T154" s="40"/>
      <c r="U154" s="40"/>
      <c r="V154" s="40"/>
      <c r="W154" s="40"/>
      <c r="X154" s="40"/>
      <c r="Y154" s="40"/>
      <c r="Z154" s="40"/>
      <c r="AA154" s="40"/>
      <c r="AB154" s="40"/>
      <c r="AC154" s="40"/>
      <c r="AD154" s="40"/>
      <c r="AE154" s="40"/>
      <c r="AF154" s="106"/>
      <c r="AG154" s="106"/>
      <c r="AH154" s="106"/>
      <c r="AI154" s="106"/>
      <c r="AJ154" s="106"/>
      <c r="AK154" s="39"/>
      <c r="AL154" s="191" t="str">
        <f t="shared" si="8"/>
        <v>uit</v>
      </c>
    </row>
    <row r="155" spans="1:38" s="23" customFormat="1" ht="13.5" thickBot="1">
      <c r="A155" s="223"/>
      <c r="B155" s="223"/>
      <c r="C155" s="255"/>
      <c r="D155" s="276"/>
      <c r="E155" s="138"/>
      <c r="F155" s="28">
        <f t="shared" si="6"/>
        <v>1</v>
      </c>
      <c r="G155" s="49">
        <v>150</v>
      </c>
      <c r="H155" s="229" t="s">
        <v>349</v>
      </c>
      <c r="I155" s="238" t="s">
        <v>344</v>
      </c>
      <c r="J155" s="27">
        <f t="shared" si="7"/>
        <v>0</v>
      </c>
      <c r="K155" s="41"/>
      <c r="L155" s="40"/>
      <c r="M155" s="40"/>
      <c r="N155" s="40"/>
      <c r="O155" s="40"/>
      <c r="P155" s="40"/>
      <c r="Q155" s="40"/>
      <c r="R155" s="40"/>
      <c r="S155" s="40"/>
      <c r="T155" s="40"/>
      <c r="U155" s="40"/>
      <c r="V155" s="40"/>
      <c r="W155" s="40"/>
      <c r="X155" s="40"/>
      <c r="Y155" s="40"/>
      <c r="Z155" s="40"/>
      <c r="AA155" s="40"/>
      <c r="AB155" s="40"/>
      <c r="AC155" s="40"/>
      <c r="AD155" s="40"/>
      <c r="AE155" s="40"/>
      <c r="AF155" s="106"/>
      <c r="AG155" s="106"/>
      <c r="AH155" s="106"/>
      <c r="AI155" s="106"/>
      <c r="AJ155" s="106"/>
      <c r="AK155" s="39"/>
      <c r="AL155" s="191">
        <f t="shared" si="8"/>
        <v>0</v>
      </c>
    </row>
    <row r="156" spans="1:38" s="23" customFormat="1" ht="13.5" thickBot="1">
      <c r="A156" s="223"/>
      <c r="B156" s="223"/>
      <c r="C156" s="255"/>
      <c r="D156" s="276" t="s">
        <v>178</v>
      </c>
      <c r="E156" s="138"/>
      <c r="F156" s="28">
        <f t="shared" si="6"/>
        <v>1</v>
      </c>
      <c r="G156" s="49">
        <v>151</v>
      </c>
      <c r="H156" s="229" t="s">
        <v>350</v>
      </c>
      <c r="I156" s="238" t="s">
        <v>344</v>
      </c>
      <c r="J156" s="27">
        <f t="shared" si="7"/>
        <v>8</v>
      </c>
      <c r="K156" s="41"/>
      <c r="L156" s="40"/>
      <c r="M156" s="40"/>
      <c r="N156" s="40"/>
      <c r="O156" s="40"/>
      <c r="P156" s="40">
        <v>8</v>
      </c>
      <c r="Q156" s="40"/>
      <c r="R156" s="40"/>
      <c r="S156" s="40"/>
      <c r="T156" s="40"/>
      <c r="U156" s="40"/>
      <c r="V156" s="40"/>
      <c r="W156" s="40"/>
      <c r="X156" s="40"/>
      <c r="Y156" s="40"/>
      <c r="Z156" s="40"/>
      <c r="AA156" s="40"/>
      <c r="AB156" s="40"/>
      <c r="AC156" s="40"/>
      <c r="AD156" s="40"/>
      <c r="AE156" s="40"/>
      <c r="AF156" s="106"/>
      <c r="AG156" s="106"/>
      <c r="AH156" s="106"/>
      <c r="AI156" s="106"/>
      <c r="AJ156" s="106"/>
      <c r="AK156" s="39"/>
      <c r="AL156" s="191">
        <f t="shared" si="8"/>
        <v>0</v>
      </c>
    </row>
    <row r="157" spans="1:38" s="23" customFormat="1" ht="13.5" thickBot="1">
      <c r="A157" s="223"/>
      <c r="B157" s="223"/>
      <c r="C157" s="255"/>
      <c r="D157" s="276"/>
      <c r="E157" s="138"/>
      <c r="F157" s="28">
        <f t="shared" si="6"/>
        <v>1</v>
      </c>
      <c r="G157" s="49">
        <v>152</v>
      </c>
      <c r="H157" s="229" t="s">
        <v>351</v>
      </c>
      <c r="I157" s="238" t="s">
        <v>344</v>
      </c>
      <c r="J157" s="27">
        <f t="shared" si="7"/>
        <v>0</v>
      </c>
      <c r="K157" s="41"/>
      <c r="L157" s="40"/>
      <c r="M157" s="40"/>
      <c r="N157" s="40"/>
      <c r="O157" s="40"/>
      <c r="P157" s="40"/>
      <c r="Q157" s="40"/>
      <c r="R157" s="40"/>
      <c r="S157" s="40"/>
      <c r="T157" s="40"/>
      <c r="U157" s="40"/>
      <c r="V157" s="40"/>
      <c r="W157" s="40"/>
      <c r="X157" s="40"/>
      <c r="Y157" s="40"/>
      <c r="Z157" s="40"/>
      <c r="AA157" s="40"/>
      <c r="AB157" s="40"/>
      <c r="AC157" s="40"/>
      <c r="AD157" s="40"/>
      <c r="AE157" s="40"/>
      <c r="AF157" s="106"/>
      <c r="AG157" s="106"/>
      <c r="AH157" s="106"/>
      <c r="AI157" s="106"/>
      <c r="AJ157" s="106"/>
      <c r="AK157" s="39"/>
      <c r="AL157" s="191">
        <f t="shared" si="8"/>
        <v>0</v>
      </c>
    </row>
    <row r="158" spans="1:38" s="23" customFormat="1" ht="13.5" thickBot="1">
      <c r="A158" s="223"/>
      <c r="B158" s="223"/>
      <c r="C158" s="255" t="s">
        <v>178</v>
      </c>
      <c r="D158" s="276" t="s">
        <v>178</v>
      </c>
      <c r="E158" s="138" t="s">
        <v>31</v>
      </c>
      <c r="F158" s="28">
        <f t="shared" si="6"/>
        <v>0</v>
      </c>
      <c r="G158" s="49">
        <v>153</v>
      </c>
      <c r="H158" s="229" t="s">
        <v>352</v>
      </c>
      <c r="I158" s="238" t="s">
        <v>344</v>
      </c>
      <c r="J158" s="27">
        <f t="shared" si="7"/>
        <v>0</v>
      </c>
      <c r="K158" s="41"/>
      <c r="L158" s="40"/>
      <c r="M158" s="40"/>
      <c r="N158" s="40"/>
      <c r="O158" s="40"/>
      <c r="P158" s="40"/>
      <c r="Q158" s="40"/>
      <c r="R158" s="40"/>
      <c r="S158" s="40"/>
      <c r="T158" s="40"/>
      <c r="U158" s="40"/>
      <c r="V158" s="40"/>
      <c r="W158" s="40"/>
      <c r="X158" s="40"/>
      <c r="Y158" s="40"/>
      <c r="Z158" s="40"/>
      <c r="AA158" s="40"/>
      <c r="AB158" s="40"/>
      <c r="AC158" s="40"/>
      <c r="AD158" s="40"/>
      <c r="AE158" s="40"/>
      <c r="AF158" s="106"/>
      <c r="AG158" s="106"/>
      <c r="AH158" s="106"/>
      <c r="AI158" s="106"/>
      <c r="AJ158" s="106"/>
      <c r="AK158" s="39"/>
      <c r="AL158" s="191" t="str">
        <f t="shared" si="8"/>
        <v>uit</v>
      </c>
    </row>
    <row r="159" spans="1:38" s="23" customFormat="1" ht="13.5" thickBot="1">
      <c r="A159" s="223"/>
      <c r="B159" s="223"/>
      <c r="C159" s="255"/>
      <c r="D159" s="276"/>
      <c r="E159" s="138"/>
      <c r="F159" s="28">
        <f t="shared" si="6"/>
        <v>1</v>
      </c>
      <c r="G159" s="49">
        <v>154</v>
      </c>
      <c r="H159" s="229" t="s">
        <v>353</v>
      </c>
      <c r="I159" s="238" t="s">
        <v>344</v>
      </c>
      <c r="J159" s="27">
        <f t="shared" si="7"/>
        <v>0</v>
      </c>
      <c r="K159" s="41"/>
      <c r="L159" s="40"/>
      <c r="M159" s="40"/>
      <c r="N159" s="40"/>
      <c r="O159" s="40"/>
      <c r="P159" s="40"/>
      <c r="Q159" s="40"/>
      <c r="R159" s="40"/>
      <c r="S159" s="40"/>
      <c r="T159" s="40"/>
      <c r="U159" s="40"/>
      <c r="V159" s="40"/>
      <c r="W159" s="40"/>
      <c r="X159" s="40"/>
      <c r="Y159" s="40"/>
      <c r="Z159" s="40"/>
      <c r="AA159" s="40"/>
      <c r="AB159" s="40"/>
      <c r="AC159" s="40"/>
      <c r="AD159" s="40"/>
      <c r="AE159" s="40"/>
      <c r="AF159" s="106"/>
      <c r="AG159" s="106"/>
      <c r="AH159" s="106"/>
      <c r="AI159" s="106"/>
      <c r="AJ159" s="106"/>
      <c r="AK159" s="39"/>
      <c r="AL159" s="191">
        <f t="shared" si="8"/>
        <v>0</v>
      </c>
    </row>
    <row r="160" spans="1:38" s="23" customFormat="1" ht="13.5" thickBot="1">
      <c r="A160" s="223"/>
      <c r="B160" s="223"/>
      <c r="C160" s="255"/>
      <c r="D160" s="276"/>
      <c r="E160" s="138" t="s">
        <v>31</v>
      </c>
      <c r="F160" s="28">
        <f t="shared" si="6"/>
        <v>0</v>
      </c>
      <c r="G160" s="49">
        <v>155</v>
      </c>
      <c r="H160" s="229" t="s">
        <v>354</v>
      </c>
      <c r="I160" s="238" t="s">
        <v>344</v>
      </c>
      <c r="J160" s="27">
        <f t="shared" si="7"/>
        <v>0</v>
      </c>
      <c r="K160" s="41"/>
      <c r="L160" s="40"/>
      <c r="M160" s="40"/>
      <c r="N160" s="40"/>
      <c r="O160" s="40"/>
      <c r="P160" s="40"/>
      <c r="Q160" s="40"/>
      <c r="R160" s="40"/>
      <c r="S160" s="40"/>
      <c r="T160" s="40"/>
      <c r="U160" s="40"/>
      <c r="V160" s="40"/>
      <c r="W160" s="40"/>
      <c r="X160" s="40"/>
      <c r="Y160" s="40"/>
      <c r="Z160" s="40"/>
      <c r="AA160" s="40"/>
      <c r="AB160" s="40"/>
      <c r="AC160" s="40"/>
      <c r="AD160" s="40"/>
      <c r="AE160" s="40"/>
      <c r="AF160" s="106"/>
      <c r="AG160" s="106"/>
      <c r="AH160" s="106"/>
      <c r="AI160" s="106"/>
      <c r="AJ160" s="106"/>
      <c r="AK160" s="39"/>
      <c r="AL160" s="191" t="str">
        <f t="shared" si="8"/>
        <v>uit</v>
      </c>
    </row>
    <row r="161" spans="1:38" s="23" customFormat="1" ht="13.5" thickBot="1">
      <c r="A161" s="223"/>
      <c r="B161" s="223"/>
      <c r="C161" s="256"/>
      <c r="D161" s="277"/>
      <c r="E161" s="153"/>
      <c r="F161" s="28">
        <f t="shared" si="6"/>
        <v>1</v>
      </c>
      <c r="G161" s="49">
        <v>156</v>
      </c>
      <c r="H161" s="240" t="s">
        <v>355</v>
      </c>
      <c r="I161" s="238" t="s">
        <v>344</v>
      </c>
      <c r="J161" s="27">
        <f t="shared" si="7"/>
        <v>0</v>
      </c>
      <c r="K161" s="38"/>
      <c r="L161" s="37"/>
      <c r="M161" s="37"/>
      <c r="N161" s="37"/>
      <c r="O161" s="37"/>
      <c r="P161" s="37"/>
      <c r="Q161" s="37"/>
      <c r="R161" s="37"/>
      <c r="S161" s="37"/>
      <c r="T161" s="37"/>
      <c r="U161" s="37"/>
      <c r="V161" s="37"/>
      <c r="W161" s="37"/>
      <c r="X161" s="37"/>
      <c r="Y161" s="37"/>
      <c r="Z161" s="37"/>
      <c r="AA161" s="37"/>
      <c r="AB161" s="37"/>
      <c r="AC161" s="37"/>
      <c r="AD161" s="37"/>
      <c r="AE161" s="37"/>
      <c r="AF161" s="107"/>
      <c r="AG161" s="107"/>
      <c r="AH161" s="107"/>
      <c r="AI161" s="107"/>
      <c r="AJ161" s="107"/>
      <c r="AK161" s="36"/>
      <c r="AL161" s="191">
        <f t="shared" si="8"/>
        <v>0</v>
      </c>
    </row>
    <row r="162" spans="1:38" s="23" customFormat="1" ht="13.5" thickBot="1">
      <c r="A162" s="407" t="s">
        <v>191</v>
      </c>
      <c r="B162" s="408"/>
      <c r="C162" s="251" t="s">
        <v>177</v>
      </c>
      <c r="D162" s="272" t="s">
        <v>178</v>
      </c>
      <c r="E162" s="150" t="s">
        <v>31</v>
      </c>
      <c r="F162" s="28">
        <f t="shared" si="6"/>
        <v>0</v>
      </c>
      <c r="G162" s="58">
        <v>157</v>
      </c>
      <c r="H162" s="231" t="s">
        <v>356</v>
      </c>
      <c r="I162" s="236" t="s">
        <v>100</v>
      </c>
      <c r="J162" s="27">
        <f t="shared" si="7"/>
        <v>0</v>
      </c>
      <c r="K162" s="35"/>
      <c r="L162" s="34"/>
      <c r="M162" s="34">
        <v>9</v>
      </c>
      <c r="N162" s="34"/>
      <c r="O162" s="34"/>
      <c r="P162" s="34"/>
      <c r="Q162" s="34"/>
      <c r="R162" s="34"/>
      <c r="S162" s="34"/>
      <c r="T162" s="34"/>
      <c r="U162" s="34"/>
      <c r="V162" s="34"/>
      <c r="W162" s="34"/>
      <c r="X162" s="34"/>
      <c r="Y162" s="34"/>
      <c r="Z162" s="34"/>
      <c r="AA162" s="34"/>
      <c r="AB162" s="34"/>
      <c r="AC162" s="34"/>
      <c r="AD162" s="34"/>
      <c r="AE162" s="34"/>
      <c r="AF162" s="102"/>
      <c r="AG162" s="102"/>
      <c r="AH162" s="102"/>
      <c r="AI162" s="102"/>
      <c r="AJ162" s="102"/>
      <c r="AK162" s="33"/>
      <c r="AL162" s="191" t="str">
        <f t="shared" si="8"/>
        <v>uit</v>
      </c>
    </row>
    <row r="163" spans="1:38" s="23" customFormat="1" ht="13.5" thickBot="1">
      <c r="A163" s="224"/>
      <c r="B163" s="226"/>
      <c r="C163" s="252"/>
      <c r="D163" s="273"/>
      <c r="E163" s="151"/>
      <c r="F163" s="28">
        <f t="shared" si="6"/>
        <v>1</v>
      </c>
      <c r="G163" s="58">
        <v>158</v>
      </c>
      <c r="H163" s="231" t="s">
        <v>357</v>
      </c>
      <c r="I163" s="236" t="s">
        <v>100</v>
      </c>
      <c r="J163" s="27">
        <f t="shared" si="7"/>
        <v>7</v>
      </c>
      <c r="K163" s="31"/>
      <c r="L163" s="30"/>
      <c r="M163" s="30"/>
      <c r="N163" s="30"/>
      <c r="O163" s="30"/>
      <c r="P163" s="30"/>
      <c r="Q163" s="30"/>
      <c r="R163" s="30"/>
      <c r="S163" s="30"/>
      <c r="T163" s="30"/>
      <c r="U163" s="30"/>
      <c r="V163" s="30"/>
      <c r="W163" s="30"/>
      <c r="X163" s="30"/>
      <c r="Y163" s="30"/>
      <c r="Z163" s="30"/>
      <c r="AA163" s="30">
        <v>7</v>
      </c>
      <c r="AB163" s="30"/>
      <c r="AC163" s="30"/>
      <c r="AD163" s="30"/>
      <c r="AE163" s="30"/>
      <c r="AF163" s="103"/>
      <c r="AG163" s="103"/>
      <c r="AH163" s="103"/>
      <c r="AI163" s="103"/>
      <c r="AJ163" s="103"/>
      <c r="AK163" s="29"/>
      <c r="AL163" s="191">
        <f t="shared" si="8"/>
        <v>0</v>
      </c>
    </row>
    <row r="164" spans="1:38" s="23" customFormat="1" ht="13.5" thickBot="1">
      <c r="A164" s="224"/>
      <c r="B164" s="226"/>
      <c r="C164" s="252"/>
      <c r="D164" s="273"/>
      <c r="E164" s="151" t="s">
        <v>31</v>
      </c>
      <c r="F164" s="28">
        <f t="shared" si="6"/>
        <v>0</v>
      </c>
      <c r="G164" s="58">
        <v>159</v>
      </c>
      <c r="H164" s="231" t="s">
        <v>358</v>
      </c>
      <c r="I164" s="236" t="s">
        <v>100</v>
      </c>
      <c r="J164" s="27">
        <f t="shared" si="7"/>
        <v>0</v>
      </c>
      <c r="K164" s="31"/>
      <c r="L164" s="30"/>
      <c r="M164" s="30"/>
      <c r="N164" s="30"/>
      <c r="O164" s="30"/>
      <c r="P164" s="30"/>
      <c r="Q164" s="30"/>
      <c r="R164" s="30"/>
      <c r="S164" s="30"/>
      <c r="T164" s="30"/>
      <c r="U164" s="30"/>
      <c r="V164" s="30"/>
      <c r="W164" s="30"/>
      <c r="X164" s="30"/>
      <c r="Y164" s="30"/>
      <c r="Z164" s="30"/>
      <c r="AA164" s="30"/>
      <c r="AB164" s="30"/>
      <c r="AC164" s="30"/>
      <c r="AD164" s="30"/>
      <c r="AE164" s="30"/>
      <c r="AF164" s="103"/>
      <c r="AG164" s="103"/>
      <c r="AH164" s="103"/>
      <c r="AI164" s="103"/>
      <c r="AJ164" s="103"/>
      <c r="AK164" s="29"/>
      <c r="AL164" s="191" t="str">
        <f t="shared" si="8"/>
        <v>uit</v>
      </c>
    </row>
    <row r="165" spans="1:38" s="23" customFormat="1" ht="13.5" thickBot="1">
      <c r="A165" s="224"/>
      <c r="B165" s="226"/>
      <c r="C165" s="252"/>
      <c r="D165" s="273" t="s">
        <v>178</v>
      </c>
      <c r="E165" s="151" t="s">
        <v>31</v>
      </c>
      <c r="F165" s="28">
        <f t="shared" si="6"/>
        <v>0</v>
      </c>
      <c r="G165" s="58">
        <v>160</v>
      </c>
      <c r="H165" s="231" t="s">
        <v>359</v>
      </c>
      <c r="I165" s="236" t="s">
        <v>100</v>
      </c>
      <c r="J165" s="27">
        <f t="shared" si="7"/>
        <v>0</v>
      </c>
      <c r="K165" s="31"/>
      <c r="L165" s="30"/>
      <c r="M165" s="30"/>
      <c r="N165" s="30"/>
      <c r="O165" s="30"/>
      <c r="P165" s="30"/>
      <c r="Q165" s="30"/>
      <c r="R165" s="30"/>
      <c r="S165" s="30"/>
      <c r="T165" s="30"/>
      <c r="U165" s="30"/>
      <c r="V165" s="30"/>
      <c r="W165" s="30"/>
      <c r="X165" s="30"/>
      <c r="Y165" s="30"/>
      <c r="Z165" s="30"/>
      <c r="AA165" s="30"/>
      <c r="AB165" s="30"/>
      <c r="AC165" s="30"/>
      <c r="AD165" s="30"/>
      <c r="AE165" s="30"/>
      <c r="AF165" s="103"/>
      <c r="AG165" s="103"/>
      <c r="AH165" s="103"/>
      <c r="AI165" s="103"/>
      <c r="AJ165" s="103"/>
      <c r="AK165" s="29"/>
      <c r="AL165" s="191" t="str">
        <f t="shared" si="8"/>
        <v>uit</v>
      </c>
    </row>
    <row r="166" spans="1:38" s="23" customFormat="1" ht="13.5" thickBot="1">
      <c r="A166" s="224"/>
      <c r="B166" s="226"/>
      <c r="C166" s="252" t="s">
        <v>178</v>
      </c>
      <c r="D166" s="273" t="s">
        <v>178</v>
      </c>
      <c r="E166" s="151" t="s">
        <v>31</v>
      </c>
      <c r="F166" s="28">
        <f t="shared" si="6"/>
        <v>0</v>
      </c>
      <c r="G166" s="58">
        <v>161</v>
      </c>
      <c r="H166" s="231" t="s">
        <v>360</v>
      </c>
      <c r="I166" s="236" t="s">
        <v>100</v>
      </c>
      <c r="J166" s="27">
        <f t="shared" si="7"/>
        <v>0</v>
      </c>
      <c r="K166" s="31"/>
      <c r="L166" s="30"/>
      <c r="M166" s="30"/>
      <c r="N166" s="30"/>
      <c r="O166" s="30"/>
      <c r="P166" s="30"/>
      <c r="Q166" s="30"/>
      <c r="R166" s="30"/>
      <c r="S166" s="30"/>
      <c r="T166" s="30"/>
      <c r="U166" s="30"/>
      <c r="V166" s="30"/>
      <c r="W166" s="30"/>
      <c r="X166" s="30"/>
      <c r="Y166" s="30"/>
      <c r="Z166" s="30"/>
      <c r="AA166" s="30"/>
      <c r="AB166" s="30"/>
      <c r="AC166" s="30"/>
      <c r="AD166" s="30"/>
      <c r="AE166" s="30"/>
      <c r="AF166" s="103"/>
      <c r="AG166" s="103"/>
      <c r="AH166" s="103"/>
      <c r="AI166" s="103"/>
      <c r="AJ166" s="103"/>
      <c r="AK166" s="29"/>
      <c r="AL166" s="191" t="str">
        <f t="shared" si="8"/>
        <v>uit</v>
      </c>
    </row>
    <row r="167" spans="1:38" s="23" customFormat="1" ht="13.5" thickBot="1">
      <c r="A167" s="224"/>
      <c r="B167" s="226"/>
      <c r="C167" s="252"/>
      <c r="D167" s="273"/>
      <c r="E167" s="151" t="s">
        <v>31</v>
      </c>
      <c r="F167" s="28">
        <f t="shared" si="6"/>
        <v>0</v>
      </c>
      <c r="G167" s="58">
        <v>162</v>
      </c>
      <c r="H167" s="231" t="s">
        <v>361</v>
      </c>
      <c r="I167" s="236" t="s">
        <v>100</v>
      </c>
      <c r="J167" s="27">
        <f t="shared" si="7"/>
        <v>0</v>
      </c>
      <c r="K167" s="31"/>
      <c r="L167" s="30"/>
      <c r="M167" s="30"/>
      <c r="N167" s="30"/>
      <c r="O167" s="30"/>
      <c r="P167" s="30"/>
      <c r="Q167" s="30"/>
      <c r="R167" s="30"/>
      <c r="S167" s="30"/>
      <c r="T167" s="30"/>
      <c r="U167" s="30"/>
      <c r="V167" s="30"/>
      <c r="W167" s="30"/>
      <c r="X167" s="30"/>
      <c r="Y167" s="30"/>
      <c r="Z167" s="30"/>
      <c r="AA167" s="30"/>
      <c r="AB167" s="30"/>
      <c r="AC167" s="30"/>
      <c r="AD167" s="30"/>
      <c r="AE167" s="30"/>
      <c r="AF167" s="103"/>
      <c r="AG167" s="103"/>
      <c r="AH167" s="103"/>
      <c r="AI167" s="103"/>
      <c r="AJ167" s="103"/>
      <c r="AK167" s="29"/>
      <c r="AL167" s="191" t="str">
        <f t="shared" si="8"/>
        <v>uit</v>
      </c>
    </row>
    <row r="168" spans="1:38" s="23" customFormat="1" ht="13.5" thickBot="1">
      <c r="A168" s="224"/>
      <c r="B168" s="226"/>
      <c r="C168" s="252"/>
      <c r="D168" s="273"/>
      <c r="E168" s="151"/>
      <c r="F168" s="28">
        <f t="shared" si="6"/>
        <v>1</v>
      </c>
      <c r="G168" s="58">
        <v>163</v>
      </c>
      <c r="H168" s="231" t="s">
        <v>362</v>
      </c>
      <c r="I168" s="236" t="s">
        <v>100</v>
      </c>
      <c r="J168" s="27">
        <f t="shared" si="7"/>
        <v>0</v>
      </c>
      <c r="K168" s="31"/>
      <c r="L168" s="30"/>
      <c r="M168" s="30"/>
      <c r="N168" s="30"/>
      <c r="O168" s="30"/>
      <c r="P168" s="30"/>
      <c r="Q168" s="30"/>
      <c r="R168" s="30"/>
      <c r="S168" s="30"/>
      <c r="T168" s="30"/>
      <c r="U168" s="30"/>
      <c r="V168" s="30"/>
      <c r="W168" s="30"/>
      <c r="X168" s="30"/>
      <c r="Y168" s="30"/>
      <c r="Z168" s="30"/>
      <c r="AA168" s="30"/>
      <c r="AB168" s="30"/>
      <c r="AC168" s="30"/>
      <c r="AD168" s="30"/>
      <c r="AE168" s="30"/>
      <c r="AF168" s="103"/>
      <c r="AG168" s="103"/>
      <c r="AH168" s="103"/>
      <c r="AI168" s="103"/>
      <c r="AJ168" s="103"/>
      <c r="AK168" s="29"/>
      <c r="AL168" s="191">
        <f t="shared" si="8"/>
        <v>0</v>
      </c>
    </row>
    <row r="169" spans="1:38" s="23" customFormat="1" ht="13.5" thickBot="1">
      <c r="A169" s="224"/>
      <c r="B169" s="226"/>
      <c r="C169" s="252"/>
      <c r="D169" s="273"/>
      <c r="E169" s="151"/>
      <c r="F169" s="28">
        <f t="shared" si="6"/>
        <v>1</v>
      </c>
      <c r="G169" s="58">
        <v>164</v>
      </c>
      <c r="H169" s="231" t="s">
        <v>363</v>
      </c>
      <c r="I169" s="236" t="s">
        <v>100</v>
      </c>
      <c r="J169" s="27">
        <f t="shared" si="7"/>
        <v>0</v>
      </c>
      <c r="K169" s="31"/>
      <c r="L169" s="30"/>
      <c r="M169" s="30"/>
      <c r="N169" s="30"/>
      <c r="O169" s="30"/>
      <c r="P169" s="30"/>
      <c r="Q169" s="30"/>
      <c r="R169" s="30"/>
      <c r="S169" s="30"/>
      <c r="T169" s="30"/>
      <c r="U169" s="30"/>
      <c r="V169" s="30"/>
      <c r="W169" s="30"/>
      <c r="X169" s="30"/>
      <c r="Y169" s="30"/>
      <c r="Z169" s="30"/>
      <c r="AA169" s="30"/>
      <c r="AB169" s="30"/>
      <c r="AC169" s="30"/>
      <c r="AD169" s="30"/>
      <c r="AE169" s="30"/>
      <c r="AF169" s="103"/>
      <c r="AG169" s="103"/>
      <c r="AH169" s="103"/>
      <c r="AI169" s="103"/>
      <c r="AJ169" s="103"/>
      <c r="AK169" s="29"/>
      <c r="AL169" s="191">
        <f t="shared" si="8"/>
        <v>0</v>
      </c>
    </row>
    <row r="170" spans="1:38" s="23" customFormat="1" ht="13.5" thickBot="1">
      <c r="A170" s="224"/>
      <c r="B170" s="226"/>
      <c r="C170" s="252" t="s">
        <v>178</v>
      </c>
      <c r="D170" s="273" t="s">
        <v>178</v>
      </c>
      <c r="E170" s="151" t="s">
        <v>31</v>
      </c>
      <c r="F170" s="28">
        <f t="shared" si="6"/>
        <v>0</v>
      </c>
      <c r="G170" s="58">
        <v>165</v>
      </c>
      <c r="H170" s="231" t="s">
        <v>364</v>
      </c>
      <c r="I170" s="236" t="s">
        <v>100</v>
      </c>
      <c r="J170" s="27">
        <f t="shared" si="7"/>
        <v>0</v>
      </c>
      <c r="K170" s="31"/>
      <c r="L170" s="30"/>
      <c r="M170" s="30"/>
      <c r="N170" s="30"/>
      <c r="O170" s="30"/>
      <c r="P170" s="30"/>
      <c r="Q170" s="30"/>
      <c r="R170" s="30"/>
      <c r="S170" s="30"/>
      <c r="T170" s="30"/>
      <c r="U170" s="30"/>
      <c r="V170" s="30"/>
      <c r="W170" s="30"/>
      <c r="X170" s="30"/>
      <c r="Y170" s="30"/>
      <c r="Z170" s="30"/>
      <c r="AA170" s="30"/>
      <c r="AB170" s="30"/>
      <c r="AC170" s="30"/>
      <c r="AD170" s="30"/>
      <c r="AE170" s="30"/>
      <c r="AF170" s="103"/>
      <c r="AG170" s="103"/>
      <c r="AH170" s="103"/>
      <c r="AI170" s="103"/>
      <c r="AJ170" s="103"/>
      <c r="AK170" s="29"/>
      <c r="AL170" s="191" t="str">
        <f t="shared" si="8"/>
        <v>uit</v>
      </c>
    </row>
    <row r="171" spans="1:38" s="23" customFormat="1" ht="13.5" thickBot="1">
      <c r="A171" s="224"/>
      <c r="B171" s="226"/>
      <c r="C171" s="252"/>
      <c r="D171" s="273"/>
      <c r="E171" s="151" t="s">
        <v>31</v>
      </c>
      <c r="F171" s="28">
        <f t="shared" si="6"/>
        <v>0</v>
      </c>
      <c r="G171" s="239">
        <v>166</v>
      </c>
      <c r="H171" s="231" t="s">
        <v>365</v>
      </c>
      <c r="I171" s="236" t="s">
        <v>100</v>
      </c>
      <c r="J171" s="27">
        <f t="shared" si="7"/>
        <v>0</v>
      </c>
      <c r="K171" s="31"/>
      <c r="L171" s="30"/>
      <c r="M171" s="30"/>
      <c r="N171" s="30"/>
      <c r="O171" s="30"/>
      <c r="P171" s="30"/>
      <c r="Q171" s="30"/>
      <c r="R171" s="30"/>
      <c r="S171" s="30"/>
      <c r="T171" s="30"/>
      <c r="U171" s="30"/>
      <c r="V171" s="30"/>
      <c r="W171" s="30"/>
      <c r="X171" s="30"/>
      <c r="Y171" s="30"/>
      <c r="Z171" s="30"/>
      <c r="AA171" s="30"/>
      <c r="AB171" s="30"/>
      <c r="AC171" s="30"/>
      <c r="AD171" s="30"/>
      <c r="AE171" s="30"/>
      <c r="AF171" s="103"/>
      <c r="AG171" s="103"/>
      <c r="AH171" s="103"/>
      <c r="AI171" s="103"/>
      <c r="AJ171" s="103"/>
      <c r="AK171" s="29"/>
      <c r="AL171" s="191" t="str">
        <f t="shared" si="8"/>
        <v>uit</v>
      </c>
    </row>
    <row r="172" spans="1:38" s="23" customFormat="1" ht="13.5" thickBot="1">
      <c r="A172" s="224"/>
      <c r="B172" s="226"/>
      <c r="C172" s="252"/>
      <c r="D172" s="273"/>
      <c r="E172" s="151"/>
      <c r="F172" s="28">
        <f t="shared" si="6"/>
        <v>1</v>
      </c>
      <c r="G172" s="58">
        <v>167</v>
      </c>
      <c r="H172" s="231" t="s">
        <v>544</v>
      </c>
      <c r="I172" s="236" t="s">
        <v>100</v>
      </c>
      <c r="J172" s="27">
        <f t="shared" si="7"/>
        <v>6</v>
      </c>
      <c r="K172" s="31"/>
      <c r="L172" s="30"/>
      <c r="M172" s="30"/>
      <c r="N172" s="30"/>
      <c r="O172" s="30"/>
      <c r="P172" s="30"/>
      <c r="Q172" s="30"/>
      <c r="R172" s="30"/>
      <c r="S172" s="30"/>
      <c r="T172" s="30"/>
      <c r="U172" s="30"/>
      <c r="V172" s="30"/>
      <c r="W172" s="30"/>
      <c r="X172" s="30"/>
      <c r="Y172" s="30"/>
      <c r="Z172" s="30">
        <v>6</v>
      </c>
      <c r="AA172" s="30"/>
      <c r="AB172" s="30"/>
      <c r="AC172" s="30"/>
      <c r="AD172" s="30"/>
      <c r="AE172" s="30"/>
      <c r="AF172" s="103"/>
      <c r="AG172" s="103"/>
      <c r="AH172" s="103"/>
      <c r="AI172" s="103"/>
      <c r="AJ172" s="103"/>
      <c r="AK172" s="29"/>
      <c r="AL172" s="191">
        <f t="shared" si="8"/>
        <v>0</v>
      </c>
    </row>
    <row r="173" spans="1:38" s="23" customFormat="1" ht="13.5" thickBot="1">
      <c r="A173" s="224"/>
      <c r="B173" s="226"/>
      <c r="C173" s="253"/>
      <c r="D173" s="274" t="s">
        <v>178</v>
      </c>
      <c r="E173" s="151"/>
      <c r="F173" s="28">
        <f t="shared" si="6"/>
        <v>1</v>
      </c>
      <c r="G173" s="58">
        <v>168</v>
      </c>
      <c r="H173" s="347" t="s">
        <v>519</v>
      </c>
      <c r="I173" s="236" t="s">
        <v>100</v>
      </c>
      <c r="J173" s="27">
        <f t="shared" si="7"/>
        <v>113</v>
      </c>
      <c r="K173" s="26"/>
      <c r="L173" s="25">
        <v>25</v>
      </c>
      <c r="M173" s="25"/>
      <c r="N173" s="25">
        <v>4</v>
      </c>
      <c r="O173" s="25"/>
      <c r="P173" s="25"/>
      <c r="Q173" s="25"/>
      <c r="R173" s="25"/>
      <c r="S173" s="25"/>
      <c r="T173" s="25"/>
      <c r="U173" s="25"/>
      <c r="V173" s="25"/>
      <c r="W173" s="25">
        <v>15</v>
      </c>
      <c r="X173" s="25"/>
      <c r="Y173" s="25"/>
      <c r="Z173" s="25">
        <v>9</v>
      </c>
      <c r="AA173" s="25"/>
      <c r="AB173" s="25"/>
      <c r="AC173" s="25"/>
      <c r="AD173" s="25">
        <v>35</v>
      </c>
      <c r="AE173" s="25"/>
      <c r="AF173" s="104">
        <v>25</v>
      </c>
      <c r="AG173" s="104"/>
      <c r="AH173" s="104"/>
      <c r="AI173" s="104"/>
      <c r="AJ173" s="104"/>
      <c r="AK173" s="24"/>
      <c r="AL173" s="191">
        <f t="shared" si="8"/>
        <v>0</v>
      </c>
    </row>
    <row r="174" spans="1:38" s="23" customFormat="1" ht="13.5" thickBot="1">
      <c r="A174" s="407" t="s">
        <v>192</v>
      </c>
      <c r="B174" s="409"/>
      <c r="C174" s="254"/>
      <c r="D174" s="254" t="s">
        <v>176</v>
      </c>
      <c r="E174" s="160"/>
      <c r="F174" s="28">
        <f t="shared" si="6"/>
        <v>1</v>
      </c>
      <c r="G174" s="49">
        <v>169</v>
      </c>
      <c r="H174" s="229" t="s">
        <v>366</v>
      </c>
      <c r="I174" s="238" t="s">
        <v>367</v>
      </c>
      <c r="J174" s="27">
        <f t="shared" si="7"/>
        <v>145</v>
      </c>
      <c r="K174" s="44"/>
      <c r="L174" s="43">
        <v>35</v>
      </c>
      <c r="M174" s="43"/>
      <c r="N174" s="43">
        <v>35</v>
      </c>
      <c r="O174" s="43">
        <v>35</v>
      </c>
      <c r="P174" s="43"/>
      <c r="Q174" s="43"/>
      <c r="R174" s="43"/>
      <c r="S174" s="43"/>
      <c r="T174" s="43"/>
      <c r="U174" s="43"/>
      <c r="V174" s="43"/>
      <c r="W174" s="43"/>
      <c r="X174" s="43"/>
      <c r="Y174" s="43"/>
      <c r="Z174" s="43">
        <v>5</v>
      </c>
      <c r="AA174" s="43"/>
      <c r="AB174" s="43"/>
      <c r="AC174" s="43"/>
      <c r="AD174" s="43"/>
      <c r="AE174" s="43"/>
      <c r="AF174" s="105">
        <v>35</v>
      </c>
      <c r="AG174" s="105"/>
      <c r="AH174" s="105"/>
      <c r="AI174" s="105"/>
      <c r="AJ174" s="105"/>
      <c r="AK174" s="42"/>
      <c r="AL174" s="191">
        <f t="shared" si="8"/>
        <v>0</v>
      </c>
    </row>
    <row r="175" spans="1:38" s="23" customFormat="1" ht="13.5" thickBot="1">
      <c r="A175" s="223"/>
      <c r="B175" s="223"/>
      <c r="C175" s="255"/>
      <c r="D175" s="276" t="s">
        <v>178</v>
      </c>
      <c r="E175" s="138"/>
      <c r="F175" s="28">
        <f t="shared" si="6"/>
        <v>1</v>
      </c>
      <c r="G175" s="49">
        <v>170</v>
      </c>
      <c r="H175" s="229" t="s">
        <v>368</v>
      </c>
      <c r="I175" s="238" t="s">
        <v>367</v>
      </c>
      <c r="J175" s="27">
        <f t="shared" si="7"/>
        <v>63</v>
      </c>
      <c r="K175" s="41"/>
      <c r="L175" s="40"/>
      <c r="M175" s="40"/>
      <c r="N175" s="40"/>
      <c r="O175" s="40"/>
      <c r="P175" s="40"/>
      <c r="Q175" s="40"/>
      <c r="R175" s="40"/>
      <c r="S175" s="40"/>
      <c r="T175" s="40"/>
      <c r="U175" s="40"/>
      <c r="V175" s="40">
        <v>30</v>
      </c>
      <c r="W175" s="40">
        <v>3</v>
      </c>
      <c r="X175" s="40"/>
      <c r="Y175" s="40"/>
      <c r="Z175" s="40"/>
      <c r="AA175" s="40"/>
      <c r="AB175" s="40"/>
      <c r="AC175" s="40"/>
      <c r="AD175" s="40">
        <v>30</v>
      </c>
      <c r="AE175" s="40"/>
      <c r="AF175" s="106"/>
      <c r="AG175" s="106"/>
      <c r="AH175" s="106"/>
      <c r="AI175" s="106"/>
      <c r="AJ175" s="106"/>
      <c r="AK175" s="39"/>
      <c r="AL175" s="191">
        <f t="shared" si="8"/>
        <v>0</v>
      </c>
    </row>
    <row r="176" spans="1:38" s="23" customFormat="1" ht="13.5" thickBot="1">
      <c r="A176" s="223"/>
      <c r="B176" s="223"/>
      <c r="C176" s="255"/>
      <c r="D176" s="276" t="s">
        <v>178</v>
      </c>
      <c r="E176" s="138"/>
      <c r="F176" s="28">
        <f t="shared" si="6"/>
        <v>1</v>
      </c>
      <c r="G176" s="49">
        <v>171</v>
      </c>
      <c r="H176" s="229" t="s">
        <v>369</v>
      </c>
      <c r="I176" s="238" t="s">
        <v>367</v>
      </c>
      <c r="J176" s="27">
        <f t="shared" si="7"/>
        <v>0</v>
      </c>
      <c r="K176" s="41"/>
      <c r="L176" s="40"/>
      <c r="M176" s="40"/>
      <c r="N176" s="40"/>
      <c r="O176" s="40"/>
      <c r="P176" s="40"/>
      <c r="Q176" s="40"/>
      <c r="R176" s="40"/>
      <c r="S176" s="40"/>
      <c r="T176" s="40"/>
      <c r="U176" s="40"/>
      <c r="V176" s="40"/>
      <c r="W176" s="40"/>
      <c r="X176" s="40"/>
      <c r="Y176" s="40"/>
      <c r="Z176" s="40"/>
      <c r="AA176" s="40"/>
      <c r="AB176" s="40"/>
      <c r="AC176" s="40"/>
      <c r="AD176" s="40"/>
      <c r="AE176" s="40"/>
      <c r="AF176" s="106"/>
      <c r="AG176" s="106"/>
      <c r="AH176" s="106"/>
      <c r="AI176" s="106"/>
      <c r="AJ176" s="106"/>
      <c r="AK176" s="39"/>
      <c r="AL176" s="191">
        <f t="shared" si="8"/>
        <v>0</v>
      </c>
    </row>
    <row r="177" spans="1:38" s="23" customFormat="1" ht="13.5" thickBot="1">
      <c r="A177" s="223"/>
      <c r="B177" s="223"/>
      <c r="C177" s="255" t="s">
        <v>178</v>
      </c>
      <c r="D177" s="276" t="s">
        <v>177</v>
      </c>
      <c r="E177" s="138"/>
      <c r="F177" s="28">
        <f t="shared" si="6"/>
        <v>1</v>
      </c>
      <c r="G177" s="49">
        <v>172</v>
      </c>
      <c r="H177" s="229" t="s">
        <v>370</v>
      </c>
      <c r="I177" s="238" t="s">
        <v>367</v>
      </c>
      <c r="J177" s="27">
        <f t="shared" si="7"/>
        <v>70</v>
      </c>
      <c r="K177" s="41"/>
      <c r="L177" s="40"/>
      <c r="M177" s="40"/>
      <c r="N177" s="40"/>
      <c r="O177" s="40"/>
      <c r="P177" s="40"/>
      <c r="Q177" s="40"/>
      <c r="R177" s="40">
        <v>20</v>
      </c>
      <c r="S177" s="40"/>
      <c r="T177" s="40">
        <v>20</v>
      </c>
      <c r="U177" s="40"/>
      <c r="V177" s="40"/>
      <c r="W177" s="40"/>
      <c r="X177" s="40"/>
      <c r="Y177" s="40"/>
      <c r="Z177" s="40"/>
      <c r="AA177" s="40"/>
      <c r="AB177" s="40"/>
      <c r="AC177" s="40"/>
      <c r="AD177" s="40"/>
      <c r="AE177" s="40">
        <v>30</v>
      </c>
      <c r="AF177" s="106"/>
      <c r="AG177" s="106"/>
      <c r="AH177" s="106"/>
      <c r="AI177" s="106"/>
      <c r="AJ177" s="106"/>
      <c r="AK177" s="39"/>
      <c r="AL177" s="191">
        <f t="shared" si="8"/>
        <v>0</v>
      </c>
    </row>
    <row r="178" spans="1:38" s="23" customFormat="1" ht="13.5" thickBot="1">
      <c r="A178" s="223"/>
      <c r="B178" s="223"/>
      <c r="C178" s="255"/>
      <c r="D178" s="276"/>
      <c r="E178" s="138"/>
      <c r="F178" s="28">
        <f t="shared" si="6"/>
        <v>1</v>
      </c>
      <c r="G178" s="49">
        <v>173</v>
      </c>
      <c r="H178" s="229" t="s">
        <v>371</v>
      </c>
      <c r="I178" s="238" t="s">
        <v>367</v>
      </c>
      <c r="J178" s="27">
        <f t="shared" si="7"/>
        <v>9</v>
      </c>
      <c r="K178" s="41"/>
      <c r="L178" s="40"/>
      <c r="M178" s="40"/>
      <c r="N178" s="40"/>
      <c r="O178" s="40"/>
      <c r="P178" s="40"/>
      <c r="Q178" s="40">
        <v>9</v>
      </c>
      <c r="R178" s="40"/>
      <c r="S178" s="40"/>
      <c r="T178" s="40"/>
      <c r="U178" s="40"/>
      <c r="V178" s="40"/>
      <c r="W178" s="40"/>
      <c r="X178" s="40"/>
      <c r="Y178" s="40"/>
      <c r="Z178" s="40"/>
      <c r="AA178" s="40"/>
      <c r="AB178" s="40"/>
      <c r="AC178" s="40"/>
      <c r="AD178" s="40"/>
      <c r="AE178" s="40"/>
      <c r="AF178" s="106"/>
      <c r="AG178" s="106"/>
      <c r="AH178" s="106"/>
      <c r="AI178" s="106"/>
      <c r="AJ178" s="106"/>
      <c r="AK178" s="39"/>
      <c r="AL178" s="191">
        <f t="shared" si="8"/>
        <v>0</v>
      </c>
    </row>
    <row r="179" spans="1:38" s="23" customFormat="1" ht="13.5" thickBot="1">
      <c r="A179" s="223"/>
      <c r="B179" s="223"/>
      <c r="C179" s="255"/>
      <c r="D179" s="276"/>
      <c r="E179" s="138"/>
      <c r="F179" s="28">
        <f t="shared" si="6"/>
        <v>1</v>
      </c>
      <c r="G179" s="49">
        <v>174</v>
      </c>
      <c r="H179" s="229" t="s">
        <v>372</v>
      </c>
      <c r="I179" s="238" t="s">
        <v>367</v>
      </c>
      <c r="J179" s="27">
        <f t="shared" si="7"/>
        <v>0</v>
      </c>
      <c r="K179" s="41"/>
      <c r="L179" s="40"/>
      <c r="M179" s="40"/>
      <c r="N179" s="40"/>
      <c r="O179" s="40"/>
      <c r="P179" s="40"/>
      <c r="Q179" s="40"/>
      <c r="R179" s="40"/>
      <c r="S179" s="40"/>
      <c r="T179" s="40"/>
      <c r="U179" s="40"/>
      <c r="V179" s="40"/>
      <c r="W179" s="40"/>
      <c r="X179" s="40"/>
      <c r="Y179" s="40"/>
      <c r="Z179" s="40"/>
      <c r="AA179" s="40"/>
      <c r="AB179" s="40"/>
      <c r="AC179" s="40"/>
      <c r="AD179" s="40"/>
      <c r="AE179" s="40"/>
      <c r="AF179" s="106"/>
      <c r="AG179" s="106"/>
      <c r="AH179" s="106"/>
      <c r="AI179" s="106"/>
      <c r="AJ179" s="106"/>
      <c r="AK179" s="39"/>
      <c r="AL179" s="191">
        <f t="shared" si="8"/>
        <v>0</v>
      </c>
    </row>
    <row r="180" spans="1:38" s="23" customFormat="1" ht="13.5" thickBot="1">
      <c r="A180" s="223"/>
      <c r="B180" s="223"/>
      <c r="C180" s="255"/>
      <c r="D180" s="276"/>
      <c r="E180" s="138"/>
      <c r="F180" s="28">
        <f t="shared" si="6"/>
        <v>1</v>
      </c>
      <c r="G180" s="49">
        <v>175</v>
      </c>
      <c r="H180" s="229" t="s">
        <v>373</v>
      </c>
      <c r="I180" s="238" t="s">
        <v>367</v>
      </c>
      <c r="J180" s="27">
        <f t="shared" si="7"/>
        <v>0</v>
      </c>
      <c r="K180" s="41"/>
      <c r="L180" s="40"/>
      <c r="M180" s="40"/>
      <c r="N180" s="40"/>
      <c r="O180" s="40"/>
      <c r="P180" s="40"/>
      <c r="Q180" s="40"/>
      <c r="R180" s="40"/>
      <c r="S180" s="40"/>
      <c r="T180" s="40"/>
      <c r="U180" s="40"/>
      <c r="V180" s="40"/>
      <c r="W180" s="40"/>
      <c r="X180" s="40"/>
      <c r="Y180" s="40"/>
      <c r="Z180" s="40"/>
      <c r="AA180" s="40"/>
      <c r="AB180" s="40"/>
      <c r="AC180" s="40"/>
      <c r="AD180" s="40"/>
      <c r="AE180" s="40"/>
      <c r="AF180" s="106"/>
      <c r="AG180" s="106"/>
      <c r="AH180" s="106"/>
      <c r="AI180" s="106"/>
      <c r="AJ180" s="106"/>
      <c r="AK180" s="39"/>
      <c r="AL180" s="191">
        <f t="shared" si="8"/>
        <v>0</v>
      </c>
    </row>
    <row r="181" spans="1:38" s="23" customFormat="1" ht="13.5" thickBot="1">
      <c r="A181" s="223"/>
      <c r="B181" s="223"/>
      <c r="C181" s="255"/>
      <c r="D181" s="276"/>
      <c r="E181" s="138" t="s">
        <v>31</v>
      </c>
      <c r="F181" s="28">
        <f t="shared" si="6"/>
        <v>0</v>
      </c>
      <c r="G181" s="233">
        <v>176</v>
      </c>
      <c r="H181" s="240" t="s">
        <v>374</v>
      </c>
      <c r="I181" s="238" t="s">
        <v>367</v>
      </c>
      <c r="J181" s="27">
        <f t="shared" si="7"/>
        <v>0</v>
      </c>
      <c r="K181" s="41"/>
      <c r="L181" s="40"/>
      <c r="M181" s="40"/>
      <c r="N181" s="40"/>
      <c r="O181" s="40"/>
      <c r="P181" s="40"/>
      <c r="Q181" s="40"/>
      <c r="R181" s="40"/>
      <c r="S181" s="40"/>
      <c r="T181" s="40"/>
      <c r="U181" s="40"/>
      <c r="V181" s="40"/>
      <c r="W181" s="40"/>
      <c r="X181" s="40"/>
      <c r="Y181" s="40"/>
      <c r="Z181" s="40"/>
      <c r="AA181" s="40"/>
      <c r="AB181" s="40"/>
      <c r="AC181" s="40"/>
      <c r="AD181" s="40"/>
      <c r="AE181" s="40"/>
      <c r="AF181" s="106"/>
      <c r="AG181" s="106"/>
      <c r="AH181" s="106"/>
      <c r="AI181" s="106"/>
      <c r="AJ181" s="106"/>
      <c r="AK181" s="39"/>
      <c r="AL181" s="191" t="str">
        <f t="shared" si="8"/>
        <v>uit</v>
      </c>
    </row>
    <row r="182" spans="1:38" s="23" customFormat="1" ht="13.5" thickBot="1">
      <c r="A182" s="223"/>
      <c r="B182" s="223"/>
      <c r="C182" s="255"/>
      <c r="D182" s="276"/>
      <c r="E182" s="138"/>
      <c r="F182" s="28">
        <f t="shared" si="6"/>
        <v>1</v>
      </c>
      <c r="G182" s="233">
        <v>177</v>
      </c>
      <c r="H182" s="229" t="s">
        <v>375</v>
      </c>
      <c r="I182" s="238" t="s">
        <v>367</v>
      </c>
      <c r="J182" s="27">
        <f t="shared" si="7"/>
        <v>0</v>
      </c>
      <c r="K182" s="41"/>
      <c r="L182" s="40"/>
      <c r="M182" s="40"/>
      <c r="N182" s="40"/>
      <c r="O182" s="40"/>
      <c r="P182" s="40"/>
      <c r="Q182" s="40"/>
      <c r="R182" s="40"/>
      <c r="S182" s="40"/>
      <c r="T182" s="40"/>
      <c r="U182" s="40"/>
      <c r="V182" s="40"/>
      <c r="W182" s="40"/>
      <c r="X182" s="40"/>
      <c r="Y182" s="40"/>
      <c r="Z182" s="40"/>
      <c r="AA182" s="40"/>
      <c r="AB182" s="40"/>
      <c r="AC182" s="40"/>
      <c r="AD182" s="40"/>
      <c r="AE182" s="40"/>
      <c r="AF182" s="106"/>
      <c r="AG182" s="106"/>
      <c r="AH182" s="106"/>
      <c r="AI182" s="106"/>
      <c r="AJ182" s="106"/>
      <c r="AK182" s="39"/>
      <c r="AL182" s="191">
        <f t="shared" si="8"/>
        <v>0</v>
      </c>
    </row>
    <row r="183" spans="1:38" s="23" customFormat="1" ht="13.5" thickBot="1">
      <c r="A183" s="223"/>
      <c r="B183" s="223"/>
      <c r="C183" s="255"/>
      <c r="D183" s="276"/>
      <c r="E183" s="138" t="s">
        <v>31</v>
      </c>
      <c r="F183" s="28">
        <f t="shared" si="6"/>
        <v>0</v>
      </c>
      <c r="G183" s="49">
        <v>178</v>
      </c>
      <c r="H183" s="229" t="s">
        <v>376</v>
      </c>
      <c r="I183" s="238" t="s">
        <v>367</v>
      </c>
      <c r="J183" s="27">
        <f t="shared" si="7"/>
        <v>0</v>
      </c>
      <c r="K183" s="41"/>
      <c r="L183" s="40"/>
      <c r="M183" s="40"/>
      <c r="N183" s="40"/>
      <c r="O183" s="40"/>
      <c r="P183" s="40"/>
      <c r="Q183" s="40"/>
      <c r="R183" s="40"/>
      <c r="S183" s="40"/>
      <c r="T183" s="40"/>
      <c r="U183" s="40"/>
      <c r="V183" s="40"/>
      <c r="W183" s="40"/>
      <c r="X183" s="40"/>
      <c r="Y183" s="40"/>
      <c r="Z183" s="40"/>
      <c r="AA183" s="40"/>
      <c r="AB183" s="40"/>
      <c r="AC183" s="40"/>
      <c r="AD183" s="40"/>
      <c r="AE183" s="40"/>
      <c r="AF183" s="106"/>
      <c r="AG183" s="106"/>
      <c r="AH183" s="106"/>
      <c r="AI183" s="106"/>
      <c r="AJ183" s="106"/>
      <c r="AK183" s="39"/>
      <c r="AL183" s="191" t="str">
        <f t="shared" si="8"/>
        <v>uit</v>
      </c>
    </row>
    <row r="184" spans="1:38" s="23" customFormat="1" ht="13.5" thickBot="1">
      <c r="A184" s="223"/>
      <c r="B184" s="223"/>
      <c r="C184" s="255"/>
      <c r="D184" s="276"/>
      <c r="E184" s="138" t="s">
        <v>31</v>
      </c>
      <c r="F184" s="28">
        <f t="shared" si="6"/>
        <v>0</v>
      </c>
      <c r="G184" s="49">
        <v>179</v>
      </c>
      <c r="H184" s="229" t="s">
        <v>377</v>
      </c>
      <c r="I184" s="238" t="s">
        <v>367</v>
      </c>
      <c r="J184" s="27">
        <f t="shared" si="7"/>
        <v>0</v>
      </c>
      <c r="K184" s="41"/>
      <c r="L184" s="40"/>
      <c r="M184" s="40"/>
      <c r="N184" s="40"/>
      <c r="O184" s="40"/>
      <c r="P184" s="40"/>
      <c r="Q184" s="40"/>
      <c r="R184" s="40"/>
      <c r="S184" s="40"/>
      <c r="T184" s="40"/>
      <c r="U184" s="40"/>
      <c r="V184" s="40"/>
      <c r="W184" s="40"/>
      <c r="X184" s="40"/>
      <c r="Y184" s="40"/>
      <c r="Z184" s="40"/>
      <c r="AA184" s="40"/>
      <c r="AB184" s="40"/>
      <c r="AC184" s="40"/>
      <c r="AD184" s="40"/>
      <c r="AE184" s="40"/>
      <c r="AF184" s="106"/>
      <c r="AG184" s="106"/>
      <c r="AH184" s="106"/>
      <c r="AI184" s="106"/>
      <c r="AJ184" s="106"/>
      <c r="AK184" s="39"/>
      <c r="AL184" s="191" t="str">
        <f t="shared" si="8"/>
        <v>uit</v>
      </c>
    </row>
    <row r="185" spans="1:38" s="23" customFormat="1" ht="13.5" thickBot="1">
      <c r="A185" s="223"/>
      <c r="B185" s="223"/>
      <c r="C185" s="256"/>
      <c r="D185" s="277"/>
      <c r="E185" s="153" t="s">
        <v>31</v>
      </c>
      <c r="F185" s="28">
        <f t="shared" si="6"/>
        <v>0</v>
      </c>
      <c r="G185" s="49">
        <v>180</v>
      </c>
      <c r="H185" s="229" t="s">
        <v>378</v>
      </c>
      <c r="I185" s="238" t="s">
        <v>367</v>
      </c>
      <c r="J185" s="27">
        <f t="shared" si="7"/>
        <v>0</v>
      </c>
      <c r="K185" s="38"/>
      <c r="L185" s="37"/>
      <c r="M185" s="37"/>
      <c r="N185" s="37"/>
      <c r="O185" s="37"/>
      <c r="P185" s="37"/>
      <c r="Q185" s="37"/>
      <c r="R185" s="37"/>
      <c r="S185" s="37"/>
      <c r="T185" s="37"/>
      <c r="U185" s="37"/>
      <c r="V185" s="37"/>
      <c r="W185" s="37"/>
      <c r="X185" s="37"/>
      <c r="Y185" s="37"/>
      <c r="Z185" s="37"/>
      <c r="AA185" s="37"/>
      <c r="AB185" s="37"/>
      <c r="AC185" s="37"/>
      <c r="AD185" s="37"/>
      <c r="AE185" s="37"/>
      <c r="AF185" s="107"/>
      <c r="AG185" s="107"/>
      <c r="AH185" s="107"/>
      <c r="AI185" s="107"/>
      <c r="AJ185" s="107"/>
      <c r="AK185" s="36"/>
      <c r="AL185" s="191" t="str">
        <f t="shared" si="8"/>
        <v>uit</v>
      </c>
    </row>
    <row r="186" spans="1:38" s="23" customFormat="1" ht="13.5" thickBot="1">
      <c r="A186" s="407" t="s">
        <v>193</v>
      </c>
      <c r="B186" s="408"/>
      <c r="C186" s="251" t="s">
        <v>176</v>
      </c>
      <c r="D186" s="272" t="s">
        <v>178</v>
      </c>
      <c r="E186" s="150"/>
      <c r="F186" s="28">
        <f t="shared" si="6"/>
        <v>1</v>
      </c>
      <c r="G186" s="58">
        <v>181</v>
      </c>
      <c r="H186" s="231" t="s">
        <v>379</v>
      </c>
      <c r="I186" s="236" t="s">
        <v>380</v>
      </c>
      <c r="J186" s="27">
        <f t="shared" si="7"/>
        <v>151</v>
      </c>
      <c r="K186" s="35"/>
      <c r="L186" s="34"/>
      <c r="M186" s="34"/>
      <c r="N186" s="34"/>
      <c r="O186" s="34"/>
      <c r="P186" s="34"/>
      <c r="Q186" s="34"/>
      <c r="R186" s="34">
        <v>4</v>
      </c>
      <c r="S186" s="34">
        <v>9</v>
      </c>
      <c r="T186" s="34"/>
      <c r="U186" s="34">
        <v>25</v>
      </c>
      <c r="V186" s="34"/>
      <c r="W186" s="34"/>
      <c r="X186" s="34">
        <v>20</v>
      </c>
      <c r="Y186" s="34">
        <v>6</v>
      </c>
      <c r="Z186" s="34"/>
      <c r="AA186" s="34"/>
      <c r="AB186" s="34">
        <v>6</v>
      </c>
      <c r="AC186" s="34">
        <v>6</v>
      </c>
      <c r="AD186" s="34"/>
      <c r="AE186" s="34"/>
      <c r="AF186" s="102"/>
      <c r="AG186" s="102"/>
      <c r="AH186" s="102"/>
      <c r="AI186" s="102"/>
      <c r="AJ186" s="102"/>
      <c r="AK186" s="33">
        <v>75</v>
      </c>
      <c r="AL186" s="191">
        <f t="shared" si="8"/>
        <v>0</v>
      </c>
    </row>
    <row r="187" spans="1:38" s="23" customFormat="1" ht="13.5" thickBot="1">
      <c r="A187" s="224"/>
      <c r="B187" s="226"/>
      <c r="C187" s="252" t="s">
        <v>177</v>
      </c>
      <c r="D187" s="273" t="s">
        <v>178</v>
      </c>
      <c r="E187" s="151" t="s">
        <v>31</v>
      </c>
      <c r="F187" s="28">
        <f t="shared" si="6"/>
        <v>0</v>
      </c>
      <c r="G187" s="58">
        <v>182</v>
      </c>
      <c r="H187" s="231" t="s">
        <v>381</v>
      </c>
      <c r="I187" s="236" t="s">
        <v>380</v>
      </c>
      <c r="J187" s="27">
        <f t="shared" si="7"/>
        <v>0</v>
      </c>
      <c r="K187" s="31"/>
      <c r="L187" s="30">
        <v>7</v>
      </c>
      <c r="M187" s="30"/>
      <c r="N187" s="30">
        <v>8</v>
      </c>
      <c r="O187" s="30"/>
      <c r="P187" s="30"/>
      <c r="Q187" s="30"/>
      <c r="R187" s="30"/>
      <c r="S187" s="30"/>
      <c r="T187" s="30">
        <v>10</v>
      </c>
      <c r="U187" s="30"/>
      <c r="V187" s="30">
        <v>10</v>
      </c>
      <c r="W187" s="30">
        <v>6</v>
      </c>
      <c r="X187" s="30"/>
      <c r="Y187" s="30"/>
      <c r="Z187" s="30">
        <v>2</v>
      </c>
      <c r="AA187" s="30"/>
      <c r="AB187" s="30"/>
      <c r="AC187" s="30"/>
      <c r="AD187" s="30"/>
      <c r="AE187" s="30"/>
      <c r="AF187" s="103"/>
      <c r="AG187" s="103"/>
      <c r="AH187" s="103"/>
      <c r="AI187" s="103"/>
      <c r="AJ187" s="103"/>
      <c r="AK187" s="29"/>
      <c r="AL187" s="191" t="str">
        <f t="shared" si="8"/>
        <v>uit</v>
      </c>
    </row>
    <row r="188" spans="1:38" s="23" customFormat="1" ht="13.5" thickBot="1">
      <c r="A188" s="224"/>
      <c r="B188" s="226"/>
      <c r="C188" s="252"/>
      <c r="D188" s="273"/>
      <c r="E188" s="151" t="s">
        <v>31</v>
      </c>
      <c r="F188" s="28">
        <f t="shared" si="6"/>
        <v>0</v>
      </c>
      <c r="G188" s="58">
        <v>183</v>
      </c>
      <c r="H188" s="231" t="s">
        <v>382</v>
      </c>
      <c r="I188" s="236" t="s">
        <v>380</v>
      </c>
      <c r="J188" s="27">
        <f t="shared" si="7"/>
        <v>0</v>
      </c>
      <c r="K188" s="31"/>
      <c r="L188" s="30"/>
      <c r="M188" s="30"/>
      <c r="N188" s="30"/>
      <c r="O188" s="30"/>
      <c r="P188" s="30"/>
      <c r="Q188" s="30"/>
      <c r="R188" s="30"/>
      <c r="S188" s="30"/>
      <c r="T188" s="30"/>
      <c r="U188" s="30"/>
      <c r="V188" s="30"/>
      <c r="W188" s="30"/>
      <c r="X188" s="30"/>
      <c r="Y188" s="30"/>
      <c r="Z188" s="30"/>
      <c r="AA188" s="30"/>
      <c r="AB188" s="30"/>
      <c r="AC188" s="30"/>
      <c r="AD188" s="30"/>
      <c r="AE188" s="30"/>
      <c r="AF188" s="103"/>
      <c r="AG188" s="103"/>
      <c r="AH188" s="103"/>
      <c r="AI188" s="103"/>
      <c r="AJ188" s="103"/>
      <c r="AK188" s="29"/>
      <c r="AL188" s="191" t="str">
        <f t="shared" si="8"/>
        <v>uit</v>
      </c>
    </row>
    <row r="189" spans="1:38" s="23" customFormat="1" ht="13.5" thickBot="1">
      <c r="A189" s="224"/>
      <c r="B189" s="226"/>
      <c r="C189" s="252"/>
      <c r="D189" s="273"/>
      <c r="E189" s="151"/>
      <c r="F189" s="28">
        <f t="shared" si="6"/>
        <v>1</v>
      </c>
      <c r="G189" s="58">
        <v>184</v>
      </c>
      <c r="H189" s="231" t="s">
        <v>383</v>
      </c>
      <c r="I189" s="236" t="s">
        <v>380</v>
      </c>
      <c r="J189" s="27">
        <f t="shared" si="7"/>
        <v>30</v>
      </c>
      <c r="K189" s="31"/>
      <c r="L189" s="30"/>
      <c r="M189" s="30"/>
      <c r="N189" s="30"/>
      <c r="O189" s="30"/>
      <c r="P189" s="30"/>
      <c r="Q189" s="30"/>
      <c r="R189" s="30"/>
      <c r="S189" s="30"/>
      <c r="T189" s="30"/>
      <c r="U189" s="30"/>
      <c r="V189" s="30"/>
      <c r="W189" s="30"/>
      <c r="X189" s="30"/>
      <c r="Y189" s="30"/>
      <c r="Z189" s="30"/>
      <c r="AA189" s="30"/>
      <c r="AB189" s="30">
        <v>30</v>
      </c>
      <c r="AC189" s="30"/>
      <c r="AD189" s="30"/>
      <c r="AE189" s="30"/>
      <c r="AF189" s="103"/>
      <c r="AG189" s="103"/>
      <c r="AH189" s="103"/>
      <c r="AI189" s="103"/>
      <c r="AJ189" s="103"/>
      <c r="AK189" s="29"/>
      <c r="AL189" s="191">
        <f t="shared" si="8"/>
        <v>0</v>
      </c>
    </row>
    <row r="190" spans="1:38" s="23" customFormat="1" ht="13.5" thickBot="1">
      <c r="A190" s="224"/>
      <c r="B190" s="226"/>
      <c r="C190" s="252"/>
      <c r="D190" s="273"/>
      <c r="E190" s="151" t="s">
        <v>31</v>
      </c>
      <c r="F190" s="28">
        <f t="shared" si="6"/>
        <v>0</v>
      </c>
      <c r="G190" s="58">
        <v>185</v>
      </c>
      <c r="H190" s="231" t="s">
        <v>384</v>
      </c>
      <c r="I190" s="236" t="s">
        <v>380</v>
      </c>
      <c r="J190" s="27">
        <f t="shared" si="7"/>
        <v>0</v>
      </c>
      <c r="K190" s="31"/>
      <c r="L190" s="30"/>
      <c r="M190" s="30"/>
      <c r="N190" s="30"/>
      <c r="O190" s="30"/>
      <c r="P190" s="30"/>
      <c r="Q190" s="30"/>
      <c r="R190" s="30"/>
      <c r="S190" s="30"/>
      <c r="T190" s="30"/>
      <c r="U190" s="30"/>
      <c r="V190" s="30"/>
      <c r="W190" s="30"/>
      <c r="X190" s="30"/>
      <c r="Y190" s="30"/>
      <c r="Z190" s="30"/>
      <c r="AA190" s="30"/>
      <c r="AB190" s="30"/>
      <c r="AC190" s="30"/>
      <c r="AD190" s="30"/>
      <c r="AE190" s="30"/>
      <c r="AF190" s="103"/>
      <c r="AG190" s="103"/>
      <c r="AH190" s="103"/>
      <c r="AI190" s="103"/>
      <c r="AJ190" s="103"/>
      <c r="AK190" s="29"/>
      <c r="AL190" s="191" t="str">
        <f t="shared" si="8"/>
        <v>uit</v>
      </c>
    </row>
    <row r="191" spans="1:38" s="23" customFormat="1" ht="13.5" thickBot="1">
      <c r="A191" s="224"/>
      <c r="B191" s="226"/>
      <c r="C191" s="252"/>
      <c r="D191" s="273" t="s">
        <v>178</v>
      </c>
      <c r="E191" s="151"/>
      <c r="F191" s="28">
        <f t="shared" si="6"/>
        <v>1</v>
      </c>
      <c r="G191" s="58">
        <v>186</v>
      </c>
      <c r="H191" s="231" t="s">
        <v>385</v>
      </c>
      <c r="I191" s="236" t="s">
        <v>380</v>
      </c>
      <c r="J191" s="27">
        <f t="shared" si="7"/>
        <v>4</v>
      </c>
      <c r="K191" s="31"/>
      <c r="L191" s="30"/>
      <c r="M191" s="30"/>
      <c r="N191" s="30"/>
      <c r="O191" s="30"/>
      <c r="P191" s="30"/>
      <c r="Q191" s="30"/>
      <c r="R191" s="30"/>
      <c r="S191" s="30"/>
      <c r="T191" s="30"/>
      <c r="U191" s="30"/>
      <c r="V191" s="30"/>
      <c r="W191" s="30"/>
      <c r="X191" s="30"/>
      <c r="Y191" s="30">
        <v>3</v>
      </c>
      <c r="Z191" s="30"/>
      <c r="AA191" s="30"/>
      <c r="AB191" s="30">
        <v>1</v>
      </c>
      <c r="AC191" s="30"/>
      <c r="AD191" s="30"/>
      <c r="AE191" s="30"/>
      <c r="AF191" s="103"/>
      <c r="AG191" s="103"/>
      <c r="AH191" s="103"/>
      <c r="AI191" s="103"/>
      <c r="AJ191" s="103"/>
      <c r="AK191" s="29"/>
      <c r="AL191" s="191">
        <f t="shared" si="8"/>
        <v>0</v>
      </c>
    </row>
    <row r="192" spans="1:38" s="23" customFormat="1" ht="13.5" thickBot="1">
      <c r="A192" s="224"/>
      <c r="B192" s="226"/>
      <c r="C192" s="252" t="s">
        <v>178</v>
      </c>
      <c r="D192" s="273" t="s">
        <v>178</v>
      </c>
      <c r="E192" s="151" t="s">
        <v>31</v>
      </c>
      <c r="F192" s="28">
        <f t="shared" si="6"/>
        <v>0</v>
      </c>
      <c r="G192" s="58">
        <v>187</v>
      </c>
      <c r="H192" s="231" t="s">
        <v>386</v>
      </c>
      <c r="I192" s="236" t="s">
        <v>380</v>
      </c>
      <c r="J192" s="27">
        <f t="shared" si="7"/>
        <v>0</v>
      </c>
      <c r="K192" s="31"/>
      <c r="L192" s="30"/>
      <c r="M192" s="30"/>
      <c r="N192" s="30"/>
      <c r="O192" s="30"/>
      <c r="P192" s="30"/>
      <c r="Q192" s="30"/>
      <c r="R192" s="30"/>
      <c r="S192" s="30"/>
      <c r="T192" s="30"/>
      <c r="U192" s="30"/>
      <c r="V192" s="30"/>
      <c r="W192" s="30"/>
      <c r="X192" s="30"/>
      <c r="Y192" s="30"/>
      <c r="Z192" s="30"/>
      <c r="AA192" s="30"/>
      <c r="AB192" s="30"/>
      <c r="AC192" s="30"/>
      <c r="AD192" s="30"/>
      <c r="AE192" s="30"/>
      <c r="AF192" s="103"/>
      <c r="AG192" s="103"/>
      <c r="AH192" s="103"/>
      <c r="AI192" s="103"/>
      <c r="AJ192" s="103"/>
      <c r="AK192" s="29"/>
      <c r="AL192" s="191" t="str">
        <f t="shared" si="8"/>
        <v>uit</v>
      </c>
    </row>
    <row r="193" spans="1:38" s="23" customFormat="1" ht="13.5" thickBot="1">
      <c r="A193" s="224"/>
      <c r="B193" s="226"/>
      <c r="C193" s="252" t="s">
        <v>178</v>
      </c>
      <c r="D193" s="273" t="s">
        <v>178</v>
      </c>
      <c r="E193" s="151"/>
      <c r="F193" s="28">
        <f t="shared" si="6"/>
        <v>1</v>
      </c>
      <c r="G193" s="58">
        <v>188</v>
      </c>
      <c r="H193" s="231" t="s">
        <v>387</v>
      </c>
      <c r="I193" s="236" t="s">
        <v>380</v>
      </c>
      <c r="J193" s="27">
        <f t="shared" si="7"/>
        <v>5</v>
      </c>
      <c r="K193" s="31"/>
      <c r="L193" s="30"/>
      <c r="M193" s="30"/>
      <c r="N193" s="30"/>
      <c r="O193" s="30"/>
      <c r="P193" s="30"/>
      <c r="Q193" s="30"/>
      <c r="R193" s="30"/>
      <c r="S193" s="30"/>
      <c r="T193" s="30"/>
      <c r="U193" s="30">
        <v>2</v>
      </c>
      <c r="V193" s="30"/>
      <c r="W193" s="30"/>
      <c r="X193" s="30"/>
      <c r="Y193" s="30">
        <v>1</v>
      </c>
      <c r="Z193" s="30"/>
      <c r="AA193" s="30"/>
      <c r="AB193" s="30"/>
      <c r="AC193" s="30"/>
      <c r="AD193" s="30"/>
      <c r="AE193" s="30"/>
      <c r="AF193" s="103"/>
      <c r="AG193" s="103"/>
      <c r="AH193" s="103"/>
      <c r="AI193" s="103"/>
      <c r="AJ193" s="103"/>
      <c r="AK193" s="29">
        <v>2</v>
      </c>
      <c r="AL193" s="191">
        <f t="shared" si="8"/>
        <v>0</v>
      </c>
    </row>
    <row r="194" spans="1:38" s="23" customFormat="1" ht="13.5" thickBot="1">
      <c r="A194" s="224"/>
      <c r="B194" s="226"/>
      <c r="C194" s="252"/>
      <c r="D194" s="273"/>
      <c r="E194" s="151"/>
      <c r="F194" s="28">
        <f t="shared" si="6"/>
        <v>1</v>
      </c>
      <c r="G194" s="58">
        <v>189</v>
      </c>
      <c r="H194" s="231" t="s">
        <v>388</v>
      </c>
      <c r="I194" s="236" t="s">
        <v>380</v>
      </c>
      <c r="J194" s="27">
        <f t="shared" si="7"/>
        <v>0</v>
      </c>
      <c r="K194" s="31"/>
      <c r="L194" s="30"/>
      <c r="M194" s="30"/>
      <c r="N194" s="30"/>
      <c r="O194" s="30"/>
      <c r="P194" s="30"/>
      <c r="Q194" s="30"/>
      <c r="R194" s="30"/>
      <c r="S194" s="30"/>
      <c r="T194" s="30"/>
      <c r="U194" s="30"/>
      <c r="V194" s="30"/>
      <c r="W194" s="30"/>
      <c r="X194" s="30"/>
      <c r="Y194" s="30"/>
      <c r="Z194" s="30"/>
      <c r="AA194" s="30"/>
      <c r="AB194" s="30"/>
      <c r="AC194" s="30"/>
      <c r="AD194" s="30"/>
      <c r="AE194" s="30"/>
      <c r="AF194" s="103"/>
      <c r="AG194" s="103"/>
      <c r="AH194" s="103"/>
      <c r="AI194" s="103"/>
      <c r="AJ194" s="103"/>
      <c r="AK194" s="29"/>
      <c r="AL194" s="191">
        <f t="shared" si="8"/>
        <v>0</v>
      </c>
    </row>
    <row r="195" spans="1:38" s="23" customFormat="1" ht="13.5" thickBot="1">
      <c r="A195" s="224"/>
      <c r="B195" s="226"/>
      <c r="C195" s="252"/>
      <c r="D195" s="273"/>
      <c r="E195" s="151"/>
      <c r="F195" s="28">
        <f t="shared" si="6"/>
        <v>1</v>
      </c>
      <c r="G195" s="58">
        <v>190</v>
      </c>
      <c r="H195" s="231" t="s">
        <v>389</v>
      </c>
      <c r="I195" s="236" t="s">
        <v>380</v>
      </c>
      <c r="J195" s="27">
        <f t="shared" si="7"/>
        <v>0</v>
      </c>
      <c r="K195" s="31"/>
      <c r="L195" s="30"/>
      <c r="M195" s="30"/>
      <c r="N195" s="30"/>
      <c r="O195" s="30"/>
      <c r="P195" s="30"/>
      <c r="Q195" s="30"/>
      <c r="R195" s="30"/>
      <c r="S195" s="30"/>
      <c r="T195" s="30"/>
      <c r="U195" s="30"/>
      <c r="V195" s="30"/>
      <c r="W195" s="30"/>
      <c r="X195" s="30"/>
      <c r="Y195" s="30"/>
      <c r="Z195" s="30"/>
      <c r="AA195" s="30"/>
      <c r="AB195" s="30"/>
      <c r="AC195" s="30"/>
      <c r="AD195" s="30"/>
      <c r="AE195" s="30"/>
      <c r="AF195" s="103"/>
      <c r="AG195" s="103"/>
      <c r="AH195" s="103"/>
      <c r="AI195" s="103"/>
      <c r="AJ195" s="103"/>
      <c r="AK195" s="29"/>
      <c r="AL195" s="191">
        <f t="shared" si="8"/>
        <v>0</v>
      </c>
    </row>
    <row r="196" spans="1:38" s="23" customFormat="1" ht="13.5" thickBot="1">
      <c r="A196" s="224"/>
      <c r="B196" s="226"/>
      <c r="C196" s="252"/>
      <c r="D196" s="273"/>
      <c r="E196" s="151"/>
      <c r="F196" s="28">
        <f t="shared" si="6"/>
        <v>1</v>
      </c>
      <c r="G196" s="58">
        <v>191</v>
      </c>
      <c r="H196" s="231" t="s">
        <v>390</v>
      </c>
      <c r="I196" s="236" t="s">
        <v>380</v>
      </c>
      <c r="J196" s="27">
        <f t="shared" si="7"/>
        <v>0</v>
      </c>
      <c r="K196" s="31"/>
      <c r="L196" s="30"/>
      <c r="M196" s="30"/>
      <c r="N196" s="30"/>
      <c r="O196" s="30"/>
      <c r="P196" s="30"/>
      <c r="Q196" s="30"/>
      <c r="R196" s="30"/>
      <c r="S196" s="30"/>
      <c r="T196" s="30"/>
      <c r="U196" s="30"/>
      <c r="V196" s="30"/>
      <c r="W196" s="30"/>
      <c r="X196" s="30"/>
      <c r="Y196" s="30"/>
      <c r="Z196" s="30"/>
      <c r="AA196" s="30"/>
      <c r="AB196" s="30"/>
      <c r="AC196" s="30"/>
      <c r="AD196" s="30"/>
      <c r="AE196" s="30"/>
      <c r="AF196" s="103"/>
      <c r="AG196" s="103"/>
      <c r="AH196" s="103"/>
      <c r="AI196" s="103"/>
      <c r="AJ196" s="103"/>
      <c r="AK196" s="29"/>
      <c r="AL196" s="191">
        <f t="shared" si="8"/>
        <v>0</v>
      </c>
    </row>
    <row r="197" spans="1:38" s="23" customFormat="1" ht="13.5" thickBot="1">
      <c r="A197" s="224"/>
      <c r="B197" s="226"/>
      <c r="C197" s="253"/>
      <c r="D197" s="274"/>
      <c r="E197" s="151" t="s">
        <v>31</v>
      </c>
      <c r="F197" s="28">
        <f t="shared" si="6"/>
        <v>0</v>
      </c>
      <c r="G197" s="58">
        <v>192</v>
      </c>
      <c r="H197" s="231" t="s">
        <v>391</v>
      </c>
      <c r="I197" s="236" t="s">
        <v>380</v>
      </c>
      <c r="J197" s="27">
        <f t="shared" si="7"/>
        <v>0</v>
      </c>
      <c r="K197" s="26"/>
      <c r="L197" s="25"/>
      <c r="M197" s="25"/>
      <c r="N197" s="25"/>
      <c r="O197" s="25"/>
      <c r="P197" s="25"/>
      <c r="Q197" s="25"/>
      <c r="R197" s="25"/>
      <c r="S197" s="25"/>
      <c r="T197" s="25"/>
      <c r="U197" s="25"/>
      <c r="V197" s="25"/>
      <c r="W197" s="25"/>
      <c r="X197" s="25"/>
      <c r="Y197" s="25"/>
      <c r="Z197" s="25"/>
      <c r="AA197" s="25"/>
      <c r="AB197" s="25"/>
      <c r="AC197" s="25"/>
      <c r="AD197" s="25"/>
      <c r="AE197" s="25"/>
      <c r="AF197" s="104"/>
      <c r="AG197" s="104"/>
      <c r="AH197" s="104"/>
      <c r="AI197" s="104"/>
      <c r="AJ197" s="104"/>
      <c r="AK197" s="24"/>
      <c r="AL197" s="191" t="str">
        <f t="shared" si="8"/>
        <v>uit</v>
      </c>
    </row>
    <row r="198" spans="1:38" s="23" customFormat="1" ht="13.5" thickBot="1">
      <c r="A198" s="407" t="s">
        <v>194</v>
      </c>
      <c r="B198" s="409"/>
      <c r="C198" s="254" t="s">
        <v>176</v>
      </c>
      <c r="D198" s="254" t="s">
        <v>177</v>
      </c>
      <c r="E198" s="160" t="s">
        <v>31</v>
      </c>
      <c r="F198" s="28">
        <f t="shared" ref="F198:F261" si="9">IF(E198="uit",0,1)</f>
        <v>0</v>
      </c>
      <c r="G198" s="49">
        <v>193</v>
      </c>
      <c r="H198" s="229" t="s">
        <v>392</v>
      </c>
      <c r="I198" s="238" t="s">
        <v>393</v>
      </c>
      <c r="J198" s="27">
        <f t="shared" ref="J198:J261" si="10">SUM(K198:AK198)*F198</f>
        <v>0</v>
      </c>
      <c r="K198" s="44"/>
      <c r="L198" s="43">
        <v>10</v>
      </c>
      <c r="M198" s="43"/>
      <c r="N198" s="43"/>
      <c r="O198" s="43"/>
      <c r="P198" s="43"/>
      <c r="Q198" s="43"/>
      <c r="R198" s="43"/>
      <c r="S198" s="43"/>
      <c r="T198" s="43"/>
      <c r="U198" s="43"/>
      <c r="V198" s="43"/>
      <c r="W198" s="43"/>
      <c r="X198" s="43"/>
      <c r="Y198" s="43"/>
      <c r="Z198" s="43"/>
      <c r="AA198" s="43"/>
      <c r="AB198" s="43"/>
      <c r="AC198" s="43"/>
      <c r="AD198" s="43"/>
      <c r="AE198" s="43"/>
      <c r="AF198" s="105"/>
      <c r="AG198" s="105"/>
      <c r="AH198" s="105"/>
      <c r="AI198" s="105"/>
      <c r="AJ198" s="105"/>
      <c r="AK198" s="42"/>
      <c r="AL198" s="191" t="str">
        <f t="shared" ref="AL198:AL261" si="11">E198</f>
        <v>uit</v>
      </c>
    </row>
    <row r="199" spans="1:38" s="23" customFormat="1" ht="13.5" thickBot="1">
      <c r="A199" s="223"/>
      <c r="B199" s="223"/>
      <c r="C199" s="255" t="s">
        <v>177</v>
      </c>
      <c r="D199" s="276" t="s">
        <v>177</v>
      </c>
      <c r="E199" s="138"/>
      <c r="F199" s="28">
        <f t="shared" si="9"/>
        <v>1</v>
      </c>
      <c r="G199" s="49">
        <v>194</v>
      </c>
      <c r="H199" s="229" t="s">
        <v>394</v>
      </c>
      <c r="I199" s="238" t="s">
        <v>393</v>
      </c>
      <c r="J199" s="27">
        <f t="shared" si="10"/>
        <v>29</v>
      </c>
      <c r="K199" s="41"/>
      <c r="L199" s="40"/>
      <c r="M199" s="40"/>
      <c r="N199" s="40"/>
      <c r="O199" s="40"/>
      <c r="P199" s="40"/>
      <c r="Q199" s="40"/>
      <c r="R199" s="40"/>
      <c r="S199" s="40">
        <v>20</v>
      </c>
      <c r="T199" s="40"/>
      <c r="U199" s="40">
        <v>9</v>
      </c>
      <c r="V199" s="40"/>
      <c r="W199" s="40"/>
      <c r="X199" s="40"/>
      <c r="Y199" s="40"/>
      <c r="Z199" s="40"/>
      <c r="AA199" s="40"/>
      <c r="AB199" s="40"/>
      <c r="AC199" s="40"/>
      <c r="AD199" s="40"/>
      <c r="AE199" s="40"/>
      <c r="AF199" s="106"/>
      <c r="AG199" s="106"/>
      <c r="AH199" s="106"/>
      <c r="AI199" s="106"/>
      <c r="AJ199" s="106"/>
      <c r="AK199" s="39"/>
      <c r="AL199" s="191">
        <f t="shared" si="11"/>
        <v>0</v>
      </c>
    </row>
    <row r="200" spans="1:38" s="23" customFormat="1" ht="13.5" thickBot="1">
      <c r="A200" s="223"/>
      <c r="B200" s="223"/>
      <c r="C200" s="255" t="s">
        <v>178</v>
      </c>
      <c r="D200" s="276" t="s">
        <v>178</v>
      </c>
      <c r="E200" s="138" t="s">
        <v>31</v>
      </c>
      <c r="F200" s="28">
        <f t="shared" si="9"/>
        <v>0</v>
      </c>
      <c r="G200" s="49">
        <v>195</v>
      </c>
      <c r="H200" s="229" t="s">
        <v>395</v>
      </c>
      <c r="I200" s="238" t="s">
        <v>393</v>
      </c>
      <c r="J200" s="27">
        <f t="shared" si="10"/>
        <v>0</v>
      </c>
      <c r="K200" s="41"/>
      <c r="L200" s="40"/>
      <c r="M200" s="40"/>
      <c r="N200" s="40"/>
      <c r="O200" s="40"/>
      <c r="P200" s="40"/>
      <c r="Q200" s="40"/>
      <c r="R200" s="40"/>
      <c r="S200" s="40"/>
      <c r="T200" s="40"/>
      <c r="U200" s="40"/>
      <c r="V200" s="40"/>
      <c r="W200" s="40"/>
      <c r="X200" s="40"/>
      <c r="Y200" s="40"/>
      <c r="Z200" s="40"/>
      <c r="AA200" s="40"/>
      <c r="AB200" s="40"/>
      <c r="AC200" s="40"/>
      <c r="AD200" s="40"/>
      <c r="AE200" s="40"/>
      <c r="AF200" s="106"/>
      <c r="AG200" s="106"/>
      <c r="AH200" s="106"/>
      <c r="AI200" s="106"/>
      <c r="AJ200" s="106"/>
      <c r="AK200" s="39"/>
      <c r="AL200" s="191" t="str">
        <f t="shared" si="11"/>
        <v>uit</v>
      </c>
    </row>
    <row r="201" spans="1:38" s="23" customFormat="1" ht="13.5" thickBot="1">
      <c r="A201" s="223"/>
      <c r="B201" s="223"/>
      <c r="C201" s="255" t="s">
        <v>177</v>
      </c>
      <c r="D201" s="276" t="s">
        <v>178</v>
      </c>
      <c r="E201" s="138"/>
      <c r="F201" s="28">
        <f t="shared" si="9"/>
        <v>1</v>
      </c>
      <c r="G201" s="49">
        <v>196</v>
      </c>
      <c r="H201" s="229" t="s">
        <v>396</v>
      </c>
      <c r="I201" s="238" t="s">
        <v>393</v>
      </c>
      <c r="J201" s="27">
        <f t="shared" si="10"/>
        <v>13</v>
      </c>
      <c r="K201" s="41"/>
      <c r="L201" s="40"/>
      <c r="M201" s="40"/>
      <c r="N201" s="40"/>
      <c r="O201" s="40"/>
      <c r="P201" s="40"/>
      <c r="Q201" s="40"/>
      <c r="R201" s="40"/>
      <c r="S201" s="40">
        <v>3</v>
      </c>
      <c r="T201" s="40"/>
      <c r="U201" s="40">
        <v>6</v>
      </c>
      <c r="V201" s="40"/>
      <c r="W201" s="40"/>
      <c r="X201" s="40"/>
      <c r="Y201" s="40"/>
      <c r="Z201" s="40"/>
      <c r="AA201" s="40"/>
      <c r="AB201" s="40"/>
      <c r="AC201" s="40"/>
      <c r="AD201" s="40"/>
      <c r="AE201" s="40"/>
      <c r="AF201" s="106"/>
      <c r="AG201" s="106"/>
      <c r="AH201" s="106"/>
      <c r="AI201" s="106"/>
      <c r="AJ201" s="106"/>
      <c r="AK201" s="39">
        <v>4</v>
      </c>
      <c r="AL201" s="191">
        <f t="shared" si="11"/>
        <v>0</v>
      </c>
    </row>
    <row r="202" spans="1:38" s="23" customFormat="1" ht="13.5" thickBot="1">
      <c r="A202" s="223"/>
      <c r="B202" s="223"/>
      <c r="C202" s="255"/>
      <c r="D202" s="276"/>
      <c r="E202" s="138" t="s">
        <v>31</v>
      </c>
      <c r="F202" s="28">
        <f t="shared" si="9"/>
        <v>0</v>
      </c>
      <c r="G202" s="49">
        <v>197</v>
      </c>
      <c r="H202" s="229" t="s">
        <v>397</v>
      </c>
      <c r="I202" s="238" t="s">
        <v>393</v>
      </c>
      <c r="J202" s="27">
        <f t="shared" si="10"/>
        <v>0</v>
      </c>
      <c r="K202" s="41"/>
      <c r="L202" s="40"/>
      <c r="M202" s="40"/>
      <c r="N202" s="40"/>
      <c r="O202" s="40"/>
      <c r="P202" s="40"/>
      <c r="Q202" s="40"/>
      <c r="R202" s="40"/>
      <c r="S202" s="40"/>
      <c r="T202" s="40"/>
      <c r="U202" s="40"/>
      <c r="V202" s="40"/>
      <c r="W202" s="40"/>
      <c r="X202" s="40"/>
      <c r="Y202" s="40"/>
      <c r="Z202" s="40"/>
      <c r="AA202" s="40"/>
      <c r="AB202" s="40"/>
      <c r="AC202" s="40"/>
      <c r="AD202" s="40"/>
      <c r="AE202" s="40"/>
      <c r="AF202" s="106"/>
      <c r="AG202" s="106"/>
      <c r="AH202" s="106"/>
      <c r="AI202" s="106"/>
      <c r="AJ202" s="106"/>
      <c r="AK202" s="39"/>
      <c r="AL202" s="191" t="str">
        <f t="shared" si="11"/>
        <v>uit</v>
      </c>
    </row>
    <row r="203" spans="1:38" s="23" customFormat="1" ht="13.5" thickBot="1">
      <c r="A203" s="223"/>
      <c r="B203" s="223"/>
      <c r="C203" s="255"/>
      <c r="D203" s="276"/>
      <c r="E203" s="138" t="s">
        <v>31</v>
      </c>
      <c r="F203" s="28">
        <f t="shared" si="9"/>
        <v>0</v>
      </c>
      <c r="G203" s="49">
        <v>198</v>
      </c>
      <c r="H203" s="229" t="s">
        <v>398</v>
      </c>
      <c r="I203" s="238" t="s">
        <v>393</v>
      </c>
      <c r="J203" s="27">
        <f t="shared" si="10"/>
        <v>0</v>
      </c>
      <c r="K203" s="41"/>
      <c r="L203" s="40"/>
      <c r="M203" s="40"/>
      <c r="N203" s="40"/>
      <c r="O203" s="40"/>
      <c r="P203" s="40"/>
      <c r="Q203" s="40"/>
      <c r="R203" s="40"/>
      <c r="S203" s="40"/>
      <c r="T203" s="40"/>
      <c r="U203" s="40"/>
      <c r="V203" s="40"/>
      <c r="W203" s="40"/>
      <c r="X203" s="40"/>
      <c r="Y203" s="40"/>
      <c r="Z203" s="40"/>
      <c r="AA203" s="40"/>
      <c r="AB203" s="40"/>
      <c r="AC203" s="40"/>
      <c r="AD203" s="40"/>
      <c r="AE203" s="40"/>
      <c r="AF203" s="106"/>
      <c r="AG203" s="106"/>
      <c r="AH203" s="106"/>
      <c r="AI203" s="106"/>
      <c r="AJ203" s="106"/>
      <c r="AK203" s="39"/>
      <c r="AL203" s="191" t="str">
        <f t="shared" si="11"/>
        <v>uit</v>
      </c>
    </row>
    <row r="204" spans="1:38" s="23" customFormat="1" ht="13.5" thickBot="1">
      <c r="A204" s="223"/>
      <c r="B204" s="223"/>
      <c r="C204" s="255"/>
      <c r="D204" s="276" t="s">
        <v>178</v>
      </c>
      <c r="E204" s="138"/>
      <c r="F204" s="28">
        <f t="shared" si="9"/>
        <v>1</v>
      </c>
      <c r="G204" s="49">
        <v>199</v>
      </c>
      <c r="H204" s="229" t="s">
        <v>547</v>
      </c>
      <c r="I204" s="238" t="s">
        <v>393</v>
      </c>
      <c r="J204" s="27">
        <f t="shared" si="10"/>
        <v>5</v>
      </c>
      <c r="K204" s="41"/>
      <c r="L204" s="40"/>
      <c r="M204" s="40"/>
      <c r="N204" s="40"/>
      <c r="O204" s="40"/>
      <c r="P204" s="40"/>
      <c r="Q204" s="40"/>
      <c r="R204" s="40"/>
      <c r="S204" s="40"/>
      <c r="T204" s="40"/>
      <c r="U204" s="40"/>
      <c r="V204" s="40"/>
      <c r="W204" s="40"/>
      <c r="X204" s="40"/>
      <c r="Y204" s="40"/>
      <c r="Z204" s="40"/>
      <c r="AA204" s="40"/>
      <c r="AB204" s="40"/>
      <c r="AC204" s="40"/>
      <c r="AD204" s="40"/>
      <c r="AE204" s="40">
        <v>5</v>
      </c>
      <c r="AF204" s="106"/>
      <c r="AG204" s="106"/>
      <c r="AH204" s="106"/>
      <c r="AI204" s="106"/>
      <c r="AJ204" s="106"/>
      <c r="AK204" s="39"/>
      <c r="AL204" s="191">
        <f t="shared" si="11"/>
        <v>0</v>
      </c>
    </row>
    <row r="205" spans="1:38" s="23" customFormat="1" ht="13.5" thickBot="1">
      <c r="A205" s="223"/>
      <c r="B205" s="223"/>
      <c r="C205" s="255"/>
      <c r="D205" s="276" t="s">
        <v>178</v>
      </c>
      <c r="E205" s="138"/>
      <c r="F205" s="28">
        <f t="shared" si="9"/>
        <v>1</v>
      </c>
      <c r="G205" s="49">
        <v>200</v>
      </c>
      <c r="H205" s="229" t="s">
        <v>399</v>
      </c>
      <c r="I205" s="238" t="s">
        <v>393</v>
      </c>
      <c r="J205" s="27">
        <f t="shared" si="10"/>
        <v>0</v>
      </c>
      <c r="K205" s="41"/>
      <c r="L205" s="40"/>
      <c r="M205" s="40"/>
      <c r="N205" s="40"/>
      <c r="O205" s="40"/>
      <c r="P205" s="40"/>
      <c r="Q205" s="40"/>
      <c r="R205" s="40"/>
      <c r="S205" s="40"/>
      <c r="T205" s="40"/>
      <c r="U205" s="40"/>
      <c r="V205" s="40"/>
      <c r="W205" s="40"/>
      <c r="X205" s="40"/>
      <c r="Y205" s="40"/>
      <c r="Z205" s="40"/>
      <c r="AA205" s="40"/>
      <c r="AB205" s="40"/>
      <c r="AC205" s="40"/>
      <c r="AD205" s="40"/>
      <c r="AE205" s="40"/>
      <c r="AF205" s="106"/>
      <c r="AG205" s="106"/>
      <c r="AH205" s="106"/>
      <c r="AI205" s="106"/>
      <c r="AJ205" s="106"/>
      <c r="AK205" s="39"/>
      <c r="AL205" s="191">
        <f t="shared" si="11"/>
        <v>0</v>
      </c>
    </row>
    <row r="206" spans="1:38" s="23" customFormat="1" ht="13.5" thickBot="1">
      <c r="A206" s="223"/>
      <c r="B206" s="223"/>
      <c r="C206" s="255"/>
      <c r="D206" s="276"/>
      <c r="E206" s="138"/>
      <c r="F206" s="28">
        <f t="shared" si="9"/>
        <v>1</v>
      </c>
      <c r="G206" s="49">
        <v>201</v>
      </c>
      <c r="H206" s="229" t="s">
        <v>400</v>
      </c>
      <c r="I206" s="238" t="s">
        <v>393</v>
      </c>
      <c r="J206" s="27">
        <f t="shared" si="10"/>
        <v>25</v>
      </c>
      <c r="K206" s="41"/>
      <c r="L206" s="40"/>
      <c r="M206" s="40"/>
      <c r="N206" s="40"/>
      <c r="O206" s="40"/>
      <c r="P206" s="40"/>
      <c r="Q206" s="40"/>
      <c r="R206" s="40"/>
      <c r="S206" s="40"/>
      <c r="T206" s="40"/>
      <c r="U206" s="40"/>
      <c r="V206" s="40"/>
      <c r="W206" s="40"/>
      <c r="X206" s="40"/>
      <c r="Y206" s="40"/>
      <c r="Z206" s="40"/>
      <c r="AA206" s="40">
        <v>25</v>
      </c>
      <c r="AB206" s="40"/>
      <c r="AC206" s="40"/>
      <c r="AD206" s="40"/>
      <c r="AE206" s="40"/>
      <c r="AF206" s="106"/>
      <c r="AG206" s="106"/>
      <c r="AH206" s="106"/>
      <c r="AI206" s="106"/>
      <c r="AJ206" s="106"/>
      <c r="AK206" s="39"/>
      <c r="AL206" s="191">
        <f t="shared" si="11"/>
        <v>0</v>
      </c>
    </row>
    <row r="207" spans="1:38" s="23" customFormat="1" ht="13.5" thickBot="1">
      <c r="A207" s="223"/>
      <c r="B207" s="223"/>
      <c r="C207" s="255" t="s">
        <v>177</v>
      </c>
      <c r="D207" s="276" t="s">
        <v>178</v>
      </c>
      <c r="E207" s="138" t="s">
        <v>31</v>
      </c>
      <c r="F207" s="28">
        <f t="shared" si="9"/>
        <v>0</v>
      </c>
      <c r="G207" s="49">
        <v>202</v>
      </c>
      <c r="H207" s="229" t="s">
        <v>401</v>
      </c>
      <c r="I207" s="238" t="s">
        <v>393</v>
      </c>
      <c r="J207" s="27">
        <f t="shared" si="10"/>
        <v>0</v>
      </c>
      <c r="K207" s="41"/>
      <c r="L207" s="40"/>
      <c r="M207" s="40"/>
      <c r="N207" s="40"/>
      <c r="O207" s="40"/>
      <c r="P207" s="40"/>
      <c r="Q207" s="40"/>
      <c r="R207" s="40"/>
      <c r="S207" s="40"/>
      <c r="T207" s="40"/>
      <c r="U207" s="40"/>
      <c r="V207" s="40"/>
      <c r="W207" s="40"/>
      <c r="X207" s="40"/>
      <c r="Y207" s="40"/>
      <c r="Z207" s="40"/>
      <c r="AA207" s="40"/>
      <c r="AB207" s="40"/>
      <c r="AC207" s="40"/>
      <c r="AD207" s="40"/>
      <c r="AE207" s="40"/>
      <c r="AF207" s="106"/>
      <c r="AG207" s="106"/>
      <c r="AH207" s="106"/>
      <c r="AI207" s="106"/>
      <c r="AJ207" s="106"/>
      <c r="AK207" s="39"/>
      <c r="AL207" s="191" t="str">
        <f t="shared" si="11"/>
        <v>uit</v>
      </c>
    </row>
    <row r="208" spans="1:38" s="23" customFormat="1" ht="13.5" thickBot="1">
      <c r="A208" s="223"/>
      <c r="B208" s="223"/>
      <c r="C208" s="255"/>
      <c r="D208" s="276"/>
      <c r="E208" s="138"/>
      <c r="F208" s="28">
        <f t="shared" si="9"/>
        <v>1</v>
      </c>
      <c r="G208" s="241">
        <v>203</v>
      </c>
      <c r="H208" s="229" t="s">
        <v>545</v>
      </c>
      <c r="I208" s="238" t="s">
        <v>393</v>
      </c>
      <c r="J208" s="27">
        <f t="shared" si="10"/>
        <v>15</v>
      </c>
      <c r="K208" s="41"/>
      <c r="L208" s="40"/>
      <c r="M208" s="40"/>
      <c r="N208" s="40"/>
      <c r="O208" s="40"/>
      <c r="P208" s="40"/>
      <c r="Q208" s="40"/>
      <c r="R208" s="40"/>
      <c r="S208" s="40"/>
      <c r="T208" s="40"/>
      <c r="U208" s="40"/>
      <c r="V208" s="40"/>
      <c r="W208" s="40"/>
      <c r="X208" s="40"/>
      <c r="Y208" s="40"/>
      <c r="Z208" s="40">
        <v>4</v>
      </c>
      <c r="AA208" s="40">
        <v>1</v>
      </c>
      <c r="AB208" s="40"/>
      <c r="AC208" s="40"/>
      <c r="AD208" s="40"/>
      <c r="AE208" s="40"/>
      <c r="AF208" s="106">
        <v>10</v>
      </c>
      <c r="AG208" s="106"/>
      <c r="AH208" s="106"/>
      <c r="AI208" s="106"/>
      <c r="AJ208" s="106"/>
      <c r="AK208" s="39"/>
      <c r="AL208" s="191">
        <f t="shared" si="11"/>
        <v>0</v>
      </c>
    </row>
    <row r="209" spans="1:38" s="23" customFormat="1" ht="13.5" thickBot="1">
      <c r="A209" s="223"/>
      <c r="B209" s="223"/>
      <c r="C209" s="256" t="s">
        <v>178</v>
      </c>
      <c r="D209" s="277" t="s">
        <v>177</v>
      </c>
      <c r="E209" s="153" t="s">
        <v>31</v>
      </c>
      <c r="F209" s="28">
        <f t="shared" si="9"/>
        <v>0</v>
      </c>
      <c r="G209" s="49">
        <v>204</v>
      </c>
      <c r="H209" s="229" t="s">
        <v>402</v>
      </c>
      <c r="I209" s="238" t="s">
        <v>393</v>
      </c>
      <c r="J209" s="27">
        <f t="shared" si="10"/>
        <v>0</v>
      </c>
      <c r="K209" s="38"/>
      <c r="L209" s="37"/>
      <c r="M209" s="37"/>
      <c r="N209" s="37"/>
      <c r="O209" s="37"/>
      <c r="P209" s="37"/>
      <c r="Q209" s="37"/>
      <c r="R209" s="37"/>
      <c r="S209" s="37"/>
      <c r="T209" s="37"/>
      <c r="U209" s="37"/>
      <c r="V209" s="37"/>
      <c r="W209" s="37"/>
      <c r="X209" s="37"/>
      <c r="Y209" s="37"/>
      <c r="Z209" s="37"/>
      <c r="AA209" s="37"/>
      <c r="AB209" s="37"/>
      <c r="AC209" s="37"/>
      <c r="AD209" s="37"/>
      <c r="AE209" s="37"/>
      <c r="AF209" s="107"/>
      <c r="AG209" s="107"/>
      <c r="AH209" s="107"/>
      <c r="AI209" s="107"/>
      <c r="AJ209" s="107"/>
      <c r="AK209" s="36"/>
      <c r="AL209" s="191" t="str">
        <f t="shared" si="11"/>
        <v>uit</v>
      </c>
    </row>
    <row r="210" spans="1:38" s="23" customFormat="1" ht="13.5" thickBot="1">
      <c r="A210" s="407" t="s">
        <v>195</v>
      </c>
      <c r="B210" s="408"/>
      <c r="C210" s="251" t="s">
        <v>177</v>
      </c>
      <c r="D210" s="272" t="s">
        <v>178</v>
      </c>
      <c r="E210" s="150" t="s">
        <v>31</v>
      </c>
      <c r="F210" s="28">
        <f t="shared" si="9"/>
        <v>0</v>
      </c>
      <c r="G210" s="58">
        <v>205</v>
      </c>
      <c r="H210" s="231" t="s">
        <v>403</v>
      </c>
      <c r="I210" s="236" t="s">
        <v>404</v>
      </c>
      <c r="J210" s="27">
        <f t="shared" si="10"/>
        <v>0</v>
      </c>
      <c r="K210" s="35"/>
      <c r="L210" s="34"/>
      <c r="M210" s="34"/>
      <c r="N210" s="34"/>
      <c r="O210" s="34"/>
      <c r="P210" s="34"/>
      <c r="Q210" s="34"/>
      <c r="R210" s="34"/>
      <c r="S210" s="34"/>
      <c r="T210" s="34"/>
      <c r="U210" s="34"/>
      <c r="V210" s="34"/>
      <c r="W210" s="34"/>
      <c r="X210" s="34"/>
      <c r="Y210" s="34"/>
      <c r="Z210" s="34"/>
      <c r="AA210" s="34"/>
      <c r="AB210" s="34"/>
      <c r="AC210" s="34"/>
      <c r="AD210" s="34"/>
      <c r="AE210" s="34"/>
      <c r="AF210" s="102"/>
      <c r="AG210" s="102"/>
      <c r="AH210" s="102"/>
      <c r="AI210" s="102"/>
      <c r="AJ210" s="102"/>
      <c r="AK210" s="33"/>
      <c r="AL210" s="191" t="str">
        <f t="shared" si="11"/>
        <v>uit</v>
      </c>
    </row>
    <row r="211" spans="1:38" s="23" customFormat="1" ht="13.5" thickBot="1">
      <c r="A211" s="224"/>
      <c r="B211" s="226"/>
      <c r="C211" s="252"/>
      <c r="D211" s="273" t="s">
        <v>178</v>
      </c>
      <c r="E211" s="151"/>
      <c r="F211" s="28">
        <f t="shared" si="9"/>
        <v>1</v>
      </c>
      <c r="G211" s="58">
        <v>206</v>
      </c>
      <c r="H211" s="231" t="s">
        <v>405</v>
      </c>
      <c r="I211" s="236" t="s">
        <v>404</v>
      </c>
      <c r="J211" s="27">
        <f t="shared" si="10"/>
        <v>32</v>
      </c>
      <c r="K211" s="31"/>
      <c r="L211" s="30"/>
      <c r="M211" s="30"/>
      <c r="N211" s="30"/>
      <c r="O211" s="30"/>
      <c r="P211" s="30"/>
      <c r="Q211" s="30">
        <v>6</v>
      </c>
      <c r="R211" s="30">
        <v>8</v>
      </c>
      <c r="S211" s="30">
        <v>6</v>
      </c>
      <c r="T211" s="30"/>
      <c r="U211" s="30"/>
      <c r="V211" s="30">
        <v>4</v>
      </c>
      <c r="W211" s="30"/>
      <c r="X211" s="30"/>
      <c r="Y211" s="30"/>
      <c r="Z211" s="30"/>
      <c r="AA211" s="30"/>
      <c r="AB211" s="30"/>
      <c r="AC211" s="30"/>
      <c r="AD211" s="30"/>
      <c r="AE211" s="30">
        <v>8</v>
      </c>
      <c r="AF211" s="103"/>
      <c r="AG211" s="103"/>
      <c r="AH211" s="103"/>
      <c r="AI211" s="103"/>
      <c r="AJ211" s="103"/>
      <c r="AK211" s="29"/>
      <c r="AL211" s="191">
        <f t="shared" si="11"/>
        <v>0</v>
      </c>
    </row>
    <row r="212" spans="1:38" s="23" customFormat="1" ht="13.5" thickBot="1">
      <c r="A212" s="224"/>
      <c r="B212" s="226"/>
      <c r="C212" s="252"/>
      <c r="D212" s="273"/>
      <c r="E212" s="151"/>
      <c r="F212" s="28">
        <f t="shared" si="9"/>
        <v>1</v>
      </c>
      <c r="G212" s="58">
        <v>207</v>
      </c>
      <c r="H212" s="231" t="s">
        <v>406</v>
      </c>
      <c r="I212" s="236" t="s">
        <v>404</v>
      </c>
      <c r="J212" s="27">
        <f t="shared" si="10"/>
        <v>5</v>
      </c>
      <c r="K212" s="31"/>
      <c r="L212" s="30">
        <v>2</v>
      </c>
      <c r="M212" s="30"/>
      <c r="N212" s="30"/>
      <c r="O212" s="30"/>
      <c r="P212" s="30"/>
      <c r="Q212" s="30"/>
      <c r="R212" s="30"/>
      <c r="S212" s="30"/>
      <c r="T212" s="30"/>
      <c r="U212" s="30"/>
      <c r="V212" s="30"/>
      <c r="W212" s="30"/>
      <c r="X212" s="30"/>
      <c r="Y212" s="30"/>
      <c r="Z212" s="30"/>
      <c r="AA212" s="30"/>
      <c r="AB212" s="30"/>
      <c r="AC212" s="30"/>
      <c r="AD212" s="30"/>
      <c r="AE212" s="30">
        <v>3</v>
      </c>
      <c r="AF212" s="103"/>
      <c r="AG212" s="103"/>
      <c r="AH212" s="103"/>
      <c r="AI212" s="103"/>
      <c r="AJ212" s="103"/>
      <c r="AK212" s="29"/>
      <c r="AL212" s="191">
        <f t="shared" si="11"/>
        <v>0</v>
      </c>
    </row>
    <row r="213" spans="1:38" s="23" customFormat="1" ht="13.5" thickBot="1">
      <c r="A213" s="224"/>
      <c r="B213" s="226"/>
      <c r="C213" s="252"/>
      <c r="D213" s="273" t="s">
        <v>178</v>
      </c>
      <c r="E213" s="151"/>
      <c r="F213" s="28">
        <f t="shared" si="9"/>
        <v>1</v>
      </c>
      <c r="G213" s="58">
        <v>208</v>
      </c>
      <c r="H213" s="231" t="s">
        <v>407</v>
      </c>
      <c r="I213" s="236" t="s">
        <v>404</v>
      </c>
      <c r="J213" s="27">
        <f t="shared" si="10"/>
        <v>44</v>
      </c>
      <c r="K213" s="31"/>
      <c r="L213" s="30"/>
      <c r="M213" s="30"/>
      <c r="N213" s="30">
        <v>9</v>
      </c>
      <c r="O213" s="30">
        <v>5</v>
      </c>
      <c r="P213" s="30"/>
      <c r="Q213" s="30"/>
      <c r="R213" s="30"/>
      <c r="S213" s="30"/>
      <c r="T213" s="30"/>
      <c r="U213" s="30"/>
      <c r="V213" s="30"/>
      <c r="W213" s="30"/>
      <c r="X213" s="30"/>
      <c r="Y213" s="30"/>
      <c r="Z213" s="30">
        <v>30</v>
      </c>
      <c r="AA213" s="30"/>
      <c r="AB213" s="30"/>
      <c r="AC213" s="30"/>
      <c r="AD213" s="30"/>
      <c r="AE213" s="30"/>
      <c r="AF213" s="103"/>
      <c r="AG213" s="103"/>
      <c r="AH213" s="103"/>
      <c r="AI213" s="103"/>
      <c r="AJ213" s="103"/>
      <c r="AK213" s="29"/>
      <c r="AL213" s="191">
        <f t="shared" si="11"/>
        <v>0</v>
      </c>
    </row>
    <row r="214" spans="1:38" s="23" customFormat="1" ht="13.5" thickBot="1">
      <c r="A214" s="224"/>
      <c r="B214" s="226"/>
      <c r="C214" s="252"/>
      <c r="D214" s="273"/>
      <c r="E214" s="151" t="s">
        <v>31</v>
      </c>
      <c r="F214" s="28">
        <f t="shared" si="9"/>
        <v>0</v>
      </c>
      <c r="G214" s="58">
        <v>209</v>
      </c>
      <c r="H214" s="231" t="s">
        <v>408</v>
      </c>
      <c r="I214" s="236" t="s">
        <v>404</v>
      </c>
      <c r="J214" s="27">
        <f t="shared" si="10"/>
        <v>0</v>
      </c>
      <c r="K214" s="31"/>
      <c r="L214" s="30"/>
      <c r="M214" s="30"/>
      <c r="N214" s="30"/>
      <c r="O214" s="30"/>
      <c r="P214" s="30"/>
      <c r="Q214" s="30"/>
      <c r="R214" s="30"/>
      <c r="S214" s="30"/>
      <c r="T214" s="30"/>
      <c r="U214" s="30"/>
      <c r="V214" s="30"/>
      <c r="W214" s="30"/>
      <c r="X214" s="30"/>
      <c r="Y214" s="30"/>
      <c r="Z214" s="30"/>
      <c r="AA214" s="30"/>
      <c r="AB214" s="30"/>
      <c r="AC214" s="30"/>
      <c r="AD214" s="30"/>
      <c r="AE214" s="30"/>
      <c r="AF214" s="103"/>
      <c r="AG214" s="103"/>
      <c r="AH214" s="103"/>
      <c r="AI214" s="103"/>
      <c r="AJ214" s="103"/>
      <c r="AK214" s="29"/>
      <c r="AL214" s="191" t="str">
        <f t="shared" si="11"/>
        <v>uit</v>
      </c>
    </row>
    <row r="215" spans="1:38" s="23" customFormat="1" ht="13.5" thickBot="1">
      <c r="A215" s="224"/>
      <c r="B215" s="226"/>
      <c r="C215" s="252"/>
      <c r="D215" s="273"/>
      <c r="E215" s="151"/>
      <c r="F215" s="28">
        <f t="shared" si="9"/>
        <v>1</v>
      </c>
      <c r="G215" s="58">
        <v>210</v>
      </c>
      <c r="H215" s="231" t="s">
        <v>409</v>
      </c>
      <c r="I215" s="236" t="s">
        <v>404</v>
      </c>
      <c r="J215" s="27">
        <f t="shared" si="10"/>
        <v>0</v>
      </c>
      <c r="K215" s="31"/>
      <c r="L215" s="30"/>
      <c r="M215" s="30"/>
      <c r="N215" s="30"/>
      <c r="O215" s="30"/>
      <c r="P215" s="30"/>
      <c r="Q215" s="30"/>
      <c r="R215" s="30"/>
      <c r="S215" s="30"/>
      <c r="T215" s="30"/>
      <c r="U215" s="30"/>
      <c r="V215" s="30"/>
      <c r="W215" s="30"/>
      <c r="X215" s="30"/>
      <c r="Y215" s="30"/>
      <c r="Z215" s="30"/>
      <c r="AA215" s="30"/>
      <c r="AB215" s="30"/>
      <c r="AC215" s="30"/>
      <c r="AD215" s="30"/>
      <c r="AE215" s="30"/>
      <c r="AF215" s="103"/>
      <c r="AG215" s="103"/>
      <c r="AH215" s="103"/>
      <c r="AI215" s="103"/>
      <c r="AJ215" s="103"/>
      <c r="AK215" s="29"/>
      <c r="AL215" s="191">
        <f t="shared" si="11"/>
        <v>0</v>
      </c>
    </row>
    <row r="216" spans="1:38" s="23" customFormat="1" ht="13.5" thickBot="1">
      <c r="A216" s="224"/>
      <c r="B216" s="226"/>
      <c r="C216" s="252"/>
      <c r="D216" s="273" t="s">
        <v>178</v>
      </c>
      <c r="E216" s="151"/>
      <c r="F216" s="28">
        <f t="shared" si="9"/>
        <v>1</v>
      </c>
      <c r="G216" s="58">
        <v>211</v>
      </c>
      <c r="H216" s="231" t="s">
        <v>410</v>
      </c>
      <c r="I216" s="236" t="s">
        <v>404</v>
      </c>
      <c r="J216" s="27">
        <f t="shared" si="10"/>
        <v>0</v>
      </c>
      <c r="K216" s="31"/>
      <c r="L216" s="30"/>
      <c r="M216" s="30"/>
      <c r="N216" s="30"/>
      <c r="O216" s="30"/>
      <c r="P216" s="30"/>
      <c r="Q216" s="30"/>
      <c r="R216" s="30"/>
      <c r="S216" s="30"/>
      <c r="T216" s="30"/>
      <c r="U216" s="30"/>
      <c r="V216" s="30"/>
      <c r="W216" s="30"/>
      <c r="X216" s="30"/>
      <c r="Y216" s="30"/>
      <c r="Z216" s="30"/>
      <c r="AA216" s="30"/>
      <c r="AB216" s="30"/>
      <c r="AC216" s="30"/>
      <c r="AD216" s="30"/>
      <c r="AE216" s="30"/>
      <c r="AF216" s="103"/>
      <c r="AG216" s="103"/>
      <c r="AH216" s="103"/>
      <c r="AI216" s="103"/>
      <c r="AJ216" s="103"/>
      <c r="AK216" s="29"/>
      <c r="AL216" s="191">
        <f t="shared" si="11"/>
        <v>0</v>
      </c>
    </row>
    <row r="217" spans="1:38" s="23" customFormat="1" ht="13.5" thickBot="1">
      <c r="A217" s="224"/>
      <c r="B217" s="226"/>
      <c r="C217" s="252"/>
      <c r="D217" s="273"/>
      <c r="E217" s="151"/>
      <c r="F217" s="28">
        <f t="shared" si="9"/>
        <v>1</v>
      </c>
      <c r="G217" s="58">
        <v>212</v>
      </c>
      <c r="H217" s="231" t="s">
        <v>411</v>
      </c>
      <c r="I217" s="236" t="s">
        <v>404</v>
      </c>
      <c r="J217" s="27">
        <f t="shared" si="10"/>
        <v>0</v>
      </c>
      <c r="K217" s="31"/>
      <c r="L217" s="30"/>
      <c r="M217" s="30"/>
      <c r="N217" s="30"/>
      <c r="O217" s="30"/>
      <c r="P217" s="30"/>
      <c r="Q217" s="30"/>
      <c r="R217" s="30"/>
      <c r="S217" s="30"/>
      <c r="T217" s="30"/>
      <c r="U217" s="30"/>
      <c r="V217" s="30"/>
      <c r="W217" s="30"/>
      <c r="X217" s="30"/>
      <c r="Y217" s="30"/>
      <c r="Z217" s="30"/>
      <c r="AA217" s="30"/>
      <c r="AB217" s="30"/>
      <c r="AC217" s="30"/>
      <c r="AD217" s="30"/>
      <c r="AE217" s="30"/>
      <c r="AF217" s="103"/>
      <c r="AG217" s="103"/>
      <c r="AH217" s="103"/>
      <c r="AI217" s="103"/>
      <c r="AJ217" s="103"/>
      <c r="AK217" s="29"/>
      <c r="AL217" s="191">
        <f t="shared" si="11"/>
        <v>0</v>
      </c>
    </row>
    <row r="218" spans="1:38" s="23" customFormat="1" ht="13.5" thickBot="1">
      <c r="A218" s="224"/>
      <c r="B218" s="226"/>
      <c r="C218" s="252"/>
      <c r="D218" s="273"/>
      <c r="E218" s="151"/>
      <c r="F218" s="28">
        <f t="shared" si="9"/>
        <v>1</v>
      </c>
      <c r="G218" s="58">
        <v>213</v>
      </c>
      <c r="H218" s="231" t="s">
        <v>412</v>
      </c>
      <c r="I218" s="236" t="s">
        <v>404</v>
      </c>
      <c r="J218" s="27">
        <f t="shared" si="10"/>
        <v>0</v>
      </c>
      <c r="K218" s="31"/>
      <c r="L218" s="30"/>
      <c r="M218" s="30"/>
      <c r="N218" s="30"/>
      <c r="O218" s="30"/>
      <c r="P218" s="30"/>
      <c r="Q218" s="30"/>
      <c r="R218" s="30"/>
      <c r="S218" s="30"/>
      <c r="T218" s="30"/>
      <c r="U218" s="30"/>
      <c r="V218" s="30"/>
      <c r="W218" s="30"/>
      <c r="X218" s="30"/>
      <c r="Y218" s="30"/>
      <c r="Z218" s="30"/>
      <c r="AA218" s="30"/>
      <c r="AB218" s="30"/>
      <c r="AC218" s="30"/>
      <c r="AD218" s="30"/>
      <c r="AE218" s="30"/>
      <c r="AF218" s="103"/>
      <c r="AG218" s="103"/>
      <c r="AH218" s="103"/>
      <c r="AI218" s="103"/>
      <c r="AJ218" s="103"/>
      <c r="AK218" s="29"/>
      <c r="AL218" s="191">
        <f t="shared" si="11"/>
        <v>0</v>
      </c>
    </row>
    <row r="219" spans="1:38" s="23" customFormat="1" ht="13.5" thickBot="1">
      <c r="A219" s="224"/>
      <c r="B219" s="226"/>
      <c r="C219" s="252"/>
      <c r="D219" s="273"/>
      <c r="E219" s="151" t="s">
        <v>31</v>
      </c>
      <c r="F219" s="28">
        <f t="shared" si="9"/>
        <v>0</v>
      </c>
      <c r="G219" s="58">
        <v>214</v>
      </c>
      <c r="H219" s="231" t="s">
        <v>413</v>
      </c>
      <c r="I219" s="236" t="s">
        <v>404</v>
      </c>
      <c r="J219" s="27">
        <f t="shared" si="10"/>
        <v>0</v>
      </c>
      <c r="K219" s="31"/>
      <c r="L219" s="30"/>
      <c r="M219" s="30"/>
      <c r="N219" s="30"/>
      <c r="O219" s="30"/>
      <c r="P219" s="30"/>
      <c r="Q219" s="30"/>
      <c r="R219" s="30"/>
      <c r="S219" s="30"/>
      <c r="T219" s="30"/>
      <c r="U219" s="30"/>
      <c r="V219" s="30"/>
      <c r="W219" s="30"/>
      <c r="X219" s="30"/>
      <c r="Y219" s="30"/>
      <c r="Z219" s="30"/>
      <c r="AA219" s="30"/>
      <c r="AB219" s="30"/>
      <c r="AC219" s="30"/>
      <c r="AD219" s="30"/>
      <c r="AE219" s="30"/>
      <c r="AF219" s="103"/>
      <c r="AG219" s="103"/>
      <c r="AH219" s="103"/>
      <c r="AI219" s="103"/>
      <c r="AJ219" s="103"/>
      <c r="AK219" s="29"/>
      <c r="AL219" s="191" t="str">
        <f t="shared" si="11"/>
        <v>uit</v>
      </c>
    </row>
    <row r="220" spans="1:38" s="23" customFormat="1" ht="13.5" thickBot="1">
      <c r="A220" s="224"/>
      <c r="B220" s="226"/>
      <c r="C220" s="252"/>
      <c r="D220" s="273"/>
      <c r="E220" s="151" t="s">
        <v>31</v>
      </c>
      <c r="F220" s="28">
        <f t="shared" si="9"/>
        <v>0</v>
      </c>
      <c r="G220" s="58">
        <v>215</v>
      </c>
      <c r="H220" s="235" t="s">
        <v>414</v>
      </c>
      <c r="I220" s="236" t="s">
        <v>404</v>
      </c>
      <c r="J220" s="27">
        <f t="shared" si="10"/>
        <v>0</v>
      </c>
      <c r="K220" s="31"/>
      <c r="L220" s="30"/>
      <c r="M220" s="30"/>
      <c r="N220" s="30"/>
      <c r="O220" s="30"/>
      <c r="P220" s="30"/>
      <c r="Q220" s="30"/>
      <c r="R220" s="30"/>
      <c r="S220" s="30"/>
      <c r="T220" s="30"/>
      <c r="U220" s="30"/>
      <c r="V220" s="30"/>
      <c r="W220" s="30"/>
      <c r="X220" s="30"/>
      <c r="Y220" s="30"/>
      <c r="Z220" s="30"/>
      <c r="AA220" s="30"/>
      <c r="AB220" s="30"/>
      <c r="AC220" s="30"/>
      <c r="AD220" s="30"/>
      <c r="AE220" s="30"/>
      <c r="AF220" s="103"/>
      <c r="AG220" s="103"/>
      <c r="AH220" s="103"/>
      <c r="AI220" s="103"/>
      <c r="AJ220" s="103"/>
      <c r="AK220" s="29"/>
      <c r="AL220" s="191" t="str">
        <f t="shared" si="11"/>
        <v>uit</v>
      </c>
    </row>
    <row r="221" spans="1:38" s="23" customFormat="1" ht="13.5" thickBot="1">
      <c r="A221" s="224"/>
      <c r="B221" s="226"/>
      <c r="C221" s="253"/>
      <c r="D221" s="274"/>
      <c r="E221" s="154" t="s">
        <v>31</v>
      </c>
      <c r="F221" s="28">
        <f t="shared" si="9"/>
        <v>0</v>
      </c>
      <c r="G221" s="58">
        <v>216</v>
      </c>
      <c r="H221" s="231" t="s">
        <v>415</v>
      </c>
      <c r="I221" s="236" t="s">
        <v>404</v>
      </c>
      <c r="J221" s="27">
        <f t="shared" si="10"/>
        <v>0</v>
      </c>
      <c r="K221" s="26"/>
      <c r="L221" s="25"/>
      <c r="M221" s="25"/>
      <c r="N221" s="25"/>
      <c r="O221" s="25"/>
      <c r="P221" s="25"/>
      <c r="Q221" s="25"/>
      <c r="R221" s="25"/>
      <c r="S221" s="25"/>
      <c r="T221" s="25"/>
      <c r="U221" s="25"/>
      <c r="V221" s="25"/>
      <c r="W221" s="25"/>
      <c r="X221" s="25"/>
      <c r="Y221" s="25"/>
      <c r="Z221" s="25"/>
      <c r="AA221" s="25"/>
      <c r="AB221" s="25"/>
      <c r="AC221" s="25"/>
      <c r="AD221" s="25"/>
      <c r="AE221" s="25"/>
      <c r="AF221" s="104"/>
      <c r="AG221" s="104"/>
      <c r="AH221" s="104"/>
      <c r="AI221" s="104"/>
      <c r="AJ221" s="104"/>
      <c r="AK221" s="24"/>
      <c r="AL221" s="191" t="str">
        <f t="shared" si="11"/>
        <v>uit</v>
      </c>
    </row>
    <row r="222" spans="1:38" s="23" customFormat="1" ht="13.5" thickBot="1">
      <c r="A222" s="407" t="s">
        <v>196</v>
      </c>
      <c r="B222" s="409"/>
      <c r="C222" s="254" t="s">
        <v>177</v>
      </c>
      <c r="D222" s="254" t="s">
        <v>178</v>
      </c>
      <c r="E222" s="160" t="s">
        <v>31</v>
      </c>
      <c r="F222" s="28">
        <f t="shared" si="9"/>
        <v>0</v>
      </c>
      <c r="G222" s="49">
        <v>217</v>
      </c>
      <c r="H222" s="229" t="s">
        <v>416</v>
      </c>
      <c r="I222" s="238" t="s">
        <v>14</v>
      </c>
      <c r="J222" s="27">
        <f t="shared" si="10"/>
        <v>0</v>
      </c>
      <c r="K222" s="44"/>
      <c r="L222" s="43"/>
      <c r="M222" s="43"/>
      <c r="N222" s="43"/>
      <c r="O222" s="43"/>
      <c r="P222" s="43"/>
      <c r="Q222" s="43"/>
      <c r="R222" s="43"/>
      <c r="S222" s="43"/>
      <c r="T222" s="43"/>
      <c r="U222" s="43"/>
      <c r="V222" s="43"/>
      <c r="W222" s="43"/>
      <c r="X222" s="43"/>
      <c r="Y222" s="43"/>
      <c r="Z222" s="43"/>
      <c r="AA222" s="43"/>
      <c r="AB222" s="43"/>
      <c r="AC222" s="43"/>
      <c r="AD222" s="43"/>
      <c r="AE222" s="43"/>
      <c r="AF222" s="105"/>
      <c r="AG222" s="105"/>
      <c r="AH222" s="105"/>
      <c r="AI222" s="105"/>
      <c r="AJ222" s="105"/>
      <c r="AK222" s="42"/>
      <c r="AL222" s="191" t="str">
        <f t="shared" si="11"/>
        <v>uit</v>
      </c>
    </row>
    <row r="223" spans="1:38" s="23" customFormat="1" ht="13.5" thickBot="1">
      <c r="A223" s="223"/>
      <c r="B223" s="223"/>
      <c r="C223" s="255"/>
      <c r="D223" s="276"/>
      <c r="E223" s="138" t="s">
        <v>31</v>
      </c>
      <c r="F223" s="28">
        <f t="shared" si="9"/>
        <v>0</v>
      </c>
      <c r="G223" s="49">
        <v>218</v>
      </c>
      <c r="H223" s="229" t="s">
        <v>417</v>
      </c>
      <c r="I223" s="238" t="s">
        <v>14</v>
      </c>
      <c r="J223" s="27">
        <f t="shared" si="10"/>
        <v>0</v>
      </c>
      <c r="K223" s="41"/>
      <c r="L223" s="40"/>
      <c r="M223" s="40"/>
      <c r="N223" s="40"/>
      <c r="O223" s="40"/>
      <c r="P223" s="40"/>
      <c r="Q223" s="40"/>
      <c r="R223" s="40"/>
      <c r="S223" s="40"/>
      <c r="T223" s="40"/>
      <c r="U223" s="40"/>
      <c r="V223" s="40"/>
      <c r="W223" s="40"/>
      <c r="X223" s="40"/>
      <c r="Y223" s="40"/>
      <c r="Z223" s="40"/>
      <c r="AA223" s="40"/>
      <c r="AB223" s="40"/>
      <c r="AC223" s="40"/>
      <c r="AD223" s="40"/>
      <c r="AE223" s="40"/>
      <c r="AF223" s="106"/>
      <c r="AG223" s="106"/>
      <c r="AH223" s="106"/>
      <c r="AI223" s="106"/>
      <c r="AJ223" s="106"/>
      <c r="AK223" s="39"/>
      <c r="AL223" s="191" t="str">
        <f t="shared" si="11"/>
        <v>uit</v>
      </c>
    </row>
    <row r="224" spans="1:38" s="23" customFormat="1" ht="13.5" thickBot="1">
      <c r="A224" s="223"/>
      <c r="B224" s="223"/>
      <c r="C224" s="255"/>
      <c r="D224" s="276"/>
      <c r="E224" s="138" t="s">
        <v>31</v>
      </c>
      <c r="F224" s="28">
        <f t="shared" si="9"/>
        <v>0</v>
      </c>
      <c r="G224" s="49">
        <v>219</v>
      </c>
      <c r="H224" s="229" t="s">
        <v>418</v>
      </c>
      <c r="I224" s="238" t="s">
        <v>14</v>
      </c>
      <c r="J224" s="27">
        <f t="shared" si="10"/>
        <v>0</v>
      </c>
      <c r="K224" s="41"/>
      <c r="L224" s="40"/>
      <c r="M224" s="40"/>
      <c r="N224" s="40"/>
      <c r="O224" s="40"/>
      <c r="P224" s="40"/>
      <c r="Q224" s="40"/>
      <c r="R224" s="40"/>
      <c r="S224" s="40"/>
      <c r="T224" s="40"/>
      <c r="U224" s="40"/>
      <c r="V224" s="40"/>
      <c r="W224" s="40"/>
      <c r="X224" s="40"/>
      <c r="Y224" s="40"/>
      <c r="Z224" s="40"/>
      <c r="AA224" s="40"/>
      <c r="AB224" s="40"/>
      <c r="AC224" s="40"/>
      <c r="AD224" s="40"/>
      <c r="AE224" s="40"/>
      <c r="AF224" s="106"/>
      <c r="AG224" s="106"/>
      <c r="AH224" s="106"/>
      <c r="AI224" s="106"/>
      <c r="AJ224" s="106"/>
      <c r="AK224" s="39"/>
      <c r="AL224" s="191" t="str">
        <f t="shared" si="11"/>
        <v>uit</v>
      </c>
    </row>
    <row r="225" spans="1:38" s="23" customFormat="1" ht="13.5" thickBot="1">
      <c r="A225" s="223"/>
      <c r="B225" s="223"/>
      <c r="C225" s="255" t="s">
        <v>178</v>
      </c>
      <c r="D225" s="276" t="s">
        <v>178</v>
      </c>
      <c r="E225" s="138" t="s">
        <v>31</v>
      </c>
      <c r="F225" s="28">
        <f t="shared" si="9"/>
        <v>0</v>
      </c>
      <c r="G225" s="49">
        <v>220</v>
      </c>
      <c r="H225" s="229" t="s">
        <v>419</v>
      </c>
      <c r="I225" s="238" t="s">
        <v>14</v>
      </c>
      <c r="J225" s="27">
        <f t="shared" si="10"/>
        <v>0</v>
      </c>
      <c r="K225" s="41"/>
      <c r="L225" s="40"/>
      <c r="M225" s="40"/>
      <c r="N225" s="40"/>
      <c r="O225" s="40"/>
      <c r="P225" s="40"/>
      <c r="Q225" s="40"/>
      <c r="R225" s="40"/>
      <c r="S225" s="40"/>
      <c r="T225" s="40">
        <v>4</v>
      </c>
      <c r="U225" s="40">
        <v>5</v>
      </c>
      <c r="V225" s="40"/>
      <c r="W225" s="40"/>
      <c r="X225" s="40"/>
      <c r="Y225" s="40"/>
      <c r="Z225" s="40"/>
      <c r="AA225" s="40"/>
      <c r="AB225" s="40"/>
      <c r="AC225" s="40"/>
      <c r="AD225" s="40"/>
      <c r="AE225" s="40"/>
      <c r="AF225" s="106"/>
      <c r="AG225" s="106"/>
      <c r="AH225" s="106"/>
      <c r="AI225" s="106"/>
      <c r="AJ225" s="106"/>
      <c r="AK225" s="39"/>
      <c r="AL225" s="191" t="str">
        <f t="shared" si="11"/>
        <v>uit</v>
      </c>
    </row>
    <row r="226" spans="1:38" s="23" customFormat="1" ht="13.5" thickBot="1">
      <c r="A226" s="223"/>
      <c r="B226" s="223"/>
      <c r="C226" s="255" t="s">
        <v>178</v>
      </c>
      <c r="D226" s="276" t="s">
        <v>178</v>
      </c>
      <c r="E226" s="138"/>
      <c r="F226" s="28">
        <f t="shared" si="9"/>
        <v>1</v>
      </c>
      <c r="G226" s="49">
        <v>221</v>
      </c>
      <c r="H226" s="229" t="s">
        <v>420</v>
      </c>
      <c r="I226" s="238" t="s">
        <v>14</v>
      </c>
      <c r="J226" s="27">
        <f t="shared" si="10"/>
        <v>0</v>
      </c>
      <c r="K226" s="41"/>
      <c r="L226" s="40"/>
      <c r="M226" s="40"/>
      <c r="N226" s="40"/>
      <c r="O226" s="40"/>
      <c r="P226" s="40"/>
      <c r="Q226" s="40"/>
      <c r="R226" s="40"/>
      <c r="S226" s="40"/>
      <c r="T226" s="40"/>
      <c r="U226" s="40"/>
      <c r="V226" s="40"/>
      <c r="W226" s="40"/>
      <c r="X226" s="40"/>
      <c r="Y226" s="40"/>
      <c r="Z226" s="40"/>
      <c r="AA226" s="40"/>
      <c r="AB226" s="40"/>
      <c r="AC226" s="40"/>
      <c r="AD226" s="40"/>
      <c r="AE226" s="40"/>
      <c r="AF226" s="106"/>
      <c r="AG226" s="106"/>
      <c r="AH226" s="106"/>
      <c r="AI226" s="106"/>
      <c r="AJ226" s="106"/>
      <c r="AK226" s="39"/>
      <c r="AL226" s="191">
        <f t="shared" si="11"/>
        <v>0</v>
      </c>
    </row>
    <row r="227" spans="1:38" s="23" customFormat="1" ht="13.5" thickBot="1">
      <c r="A227" s="223"/>
      <c r="B227" s="223"/>
      <c r="C227" s="255"/>
      <c r="D227" s="276"/>
      <c r="E227" s="138"/>
      <c r="F227" s="28">
        <f t="shared" si="9"/>
        <v>1</v>
      </c>
      <c r="G227" s="49">
        <v>222</v>
      </c>
      <c r="H227" s="229" t="s">
        <v>421</v>
      </c>
      <c r="I227" s="238" t="s">
        <v>14</v>
      </c>
      <c r="J227" s="27">
        <f t="shared" si="10"/>
        <v>0</v>
      </c>
      <c r="K227" s="41"/>
      <c r="L227" s="40"/>
      <c r="M227" s="40"/>
      <c r="N227" s="40"/>
      <c r="O227" s="40"/>
      <c r="P227" s="40"/>
      <c r="Q227" s="40"/>
      <c r="R227" s="40"/>
      <c r="S227" s="40"/>
      <c r="T227" s="40"/>
      <c r="U227" s="40"/>
      <c r="V227" s="40"/>
      <c r="W227" s="40"/>
      <c r="X227" s="40"/>
      <c r="Y227" s="40"/>
      <c r="Z227" s="40"/>
      <c r="AA227" s="40"/>
      <c r="AB227" s="40"/>
      <c r="AC227" s="40"/>
      <c r="AD227" s="40"/>
      <c r="AE227" s="40"/>
      <c r="AF227" s="106"/>
      <c r="AG227" s="106"/>
      <c r="AH227" s="106"/>
      <c r="AI227" s="106"/>
      <c r="AJ227" s="106"/>
      <c r="AK227" s="39"/>
      <c r="AL227" s="191">
        <f t="shared" si="11"/>
        <v>0</v>
      </c>
    </row>
    <row r="228" spans="1:38" s="23" customFormat="1" ht="13.5" thickBot="1">
      <c r="A228" s="223"/>
      <c r="B228" s="223"/>
      <c r="C228" s="255"/>
      <c r="D228" s="276"/>
      <c r="E228" s="138" t="s">
        <v>31</v>
      </c>
      <c r="F228" s="28">
        <f t="shared" si="9"/>
        <v>0</v>
      </c>
      <c r="G228" s="49">
        <v>223</v>
      </c>
      <c r="H228" s="229" t="s">
        <v>422</v>
      </c>
      <c r="I228" s="238" t="s">
        <v>14</v>
      </c>
      <c r="J228" s="27">
        <f t="shared" si="10"/>
        <v>0</v>
      </c>
      <c r="K228" s="41"/>
      <c r="L228" s="40"/>
      <c r="M228" s="40"/>
      <c r="N228" s="40"/>
      <c r="O228" s="40"/>
      <c r="P228" s="40"/>
      <c r="Q228" s="40"/>
      <c r="R228" s="40"/>
      <c r="S228" s="40"/>
      <c r="T228" s="40"/>
      <c r="U228" s="40"/>
      <c r="V228" s="40"/>
      <c r="W228" s="40"/>
      <c r="X228" s="40"/>
      <c r="Y228" s="40"/>
      <c r="Z228" s="40"/>
      <c r="AA228" s="40"/>
      <c r="AB228" s="40"/>
      <c r="AC228" s="40"/>
      <c r="AD228" s="40"/>
      <c r="AE228" s="40"/>
      <c r="AF228" s="106"/>
      <c r="AG228" s="106"/>
      <c r="AH228" s="106"/>
      <c r="AI228" s="106"/>
      <c r="AJ228" s="106"/>
      <c r="AK228" s="39"/>
      <c r="AL228" s="191" t="str">
        <f t="shared" si="11"/>
        <v>uit</v>
      </c>
    </row>
    <row r="229" spans="1:38" s="23" customFormat="1" ht="13.5" thickBot="1">
      <c r="A229" s="223"/>
      <c r="B229" s="223"/>
      <c r="C229" s="255"/>
      <c r="D229" s="276"/>
      <c r="E229" s="138"/>
      <c r="F229" s="28">
        <f t="shared" si="9"/>
        <v>1</v>
      </c>
      <c r="G229" s="49">
        <v>224</v>
      </c>
      <c r="H229" s="229" t="s">
        <v>423</v>
      </c>
      <c r="I229" s="238" t="s">
        <v>14</v>
      </c>
      <c r="J229" s="27">
        <f t="shared" si="10"/>
        <v>0</v>
      </c>
      <c r="K229" s="41"/>
      <c r="L229" s="40"/>
      <c r="M229" s="40"/>
      <c r="N229" s="40"/>
      <c r="O229" s="40"/>
      <c r="P229" s="40"/>
      <c r="Q229" s="40"/>
      <c r="R229" s="40"/>
      <c r="S229" s="40"/>
      <c r="T229" s="40"/>
      <c r="U229" s="40"/>
      <c r="V229" s="40"/>
      <c r="W229" s="40"/>
      <c r="X229" s="40"/>
      <c r="Y229" s="40"/>
      <c r="Z229" s="40"/>
      <c r="AA229" s="40"/>
      <c r="AB229" s="40"/>
      <c r="AC229" s="40"/>
      <c r="AD229" s="40"/>
      <c r="AE229" s="40"/>
      <c r="AF229" s="106"/>
      <c r="AG229" s="106"/>
      <c r="AH229" s="106"/>
      <c r="AI229" s="106"/>
      <c r="AJ229" s="106"/>
      <c r="AK229" s="39"/>
      <c r="AL229" s="191">
        <f t="shared" si="11"/>
        <v>0</v>
      </c>
    </row>
    <row r="230" spans="1:38" s="23" customFormat="1" ht="13.5" thickBot="1">
      <c r="A230" s="223"/>
      <c r="B230" s="223"/>
      <c r="C230" s="255"/>
      <c r="D230" s="276"/>
      <c r="E230" s="138"/>
      <c r="F230" s="28">
        <f t="shared" si="9"/>
        <v>1</v>
      </c>
      <c r="G230" s="49">
        <v>225</v>
      </c>
      <c r="H230" s="240" t="s">
        <v>424</v>
      </c>
      <c r="I230" s="238" t="s">
        <v>14</v>
      </c>
      <c r="J230" s="27">
        <f t="shared" si="10"/>
        <v>0</v>
      </c>
      <c r="K230" s="41"/>
      <c r="L230" s="40"/>
      <c r="M230" s="40"/>
      <c r="N230" s="40"/>
      <c r="O230" s="40"/>
      <c r="P230" s="40"/>
      <c r="Q230" s="40"/>
      <c r="R230" s="40"/>
      <c r="S230" s="40"/>
      <c r="T230" s="40"/>
      <c r="U230" s="40"/>
      <c r="V230" s="40"/>
      <c r="W230" s="40"/>
      <c r="X230" s="40"/>
      <c r="Y230" s="40"/>
      <c r="Z230" s="40"/>
      <c r="AA230" s="40"/>
      <c r="AB230" s="40"/>
      <c r="AC230" s="40"/>
      <c r="AD230" s="40"/>
      <c r="AE230" s="40"/>
      <c r="AF230" s="106"/>
      <c r="AG230" s="106"/>
      <c r="AH230" s="106"/>
      <c r="AI230" s="106"/>
      <c r="AJ230" s="106"/>
      <c r="AK230" s="39"/>
      <c r="AL230" s="191">
        <f t="shared" si="11"/>
        <v>0</v>
      </c>
    </row>
    <row r="231" spans="1:38" s="23" customFormat="1" ht="13.5" thickBot="1">
      <c r="A231" s="223"/>
      <c r="B231" s="223"/>
      <c r="C231" s="255"/>
      <c r="D231" s="276"/>
      <c r="E231" s="138"/>
      <c r="F231" s="28">
        <f t="shared" si="9"/>
        <v>1</v>
      </c>
      <c r="G231" s="49">
        <v>226</v>
      </c>
      <c r="H231" s="229" t="s">
        <v>425</v>
      </c>
      <c r="I231" s="238" t="s">
        <v>14</v>
      </c>
      <c r="J231" s="27">
        <f t="shared" si="10"/>
        <v>2</v>
      </c>
      <c r="K231" s="41"/>
      <c r="L231" s="40"/>
      <c r="M231" s="40"/>
      <c r="N231" s="40"/>
      <c r="O231" s="40"/>
      <c r="P231" s="40"/>
      <c r="Q231" s="40"/>
      <c r="R231" s="40"/>
      <c r="S231" s="40"/>
      <c r="T231" s="40"/>
      <c r="U231" s="40"/>
      <c r="V231" s="40"/>
      <c r="W231" s="40"/>
      <c r="X231" s="40"/>
      <c r="Y231" s="40"/>
      <c r="Z231" s="40"/>
      <c r="AA231" s="40"/>
      <c r="AB231" s="40"/>
      <c r="AC231" s="40"/>
      <c r="AD231" s="40"/>
      <c r="AE231" s="40"/>
      <c r="AF231" s="106">
        <v>2</v>
      </c>
      <c r="AG231" s="106"/>
      <c r="AH231" s="106"/>
      <c r="AI231" s="106"/>
      <c r="AJ231" s="106"/>
      <c r="AK231" s="39"/>
      <c r="AL231" s="191">
        <f t="shared" si="11"/>
        <v>0</v>
      </c>
    </row>
    <row r="232" spans="1:38" s="23" customFormat="1" ht="13.5" thickBot="1">
      <c r="A232" s="223"/>
      <c r="B232" s="223"/>
      <c r="C232" s="255"/>
      <c r="D232" s="276"/>
      <c r="E232" s="138"/>
      <c r="F232" s="28">
        <f t="shared" si="9"/>
        <v>1</v>
      </c>
      <c r="G232" s="49">
        <v>227</v>
      </c>
      <c r="H232" s="229" t="s">
        <v>426</v>
      </c>
      <c r="I232" s="238" t="s">
        <v>14</v>
      </c>
      <c r="J232" s="27">
        <f t="shared" si="10"/>
        <v>8</v>
      </c>
      <c r="K232" s="41"/>
      <c r="L232" s="40"/>
      <c r="M232" s="40"/>
      <c r="N232" s="40"/>
      <c r="O232" s="40"/>
      <c r="P232" s="40"/>
      <c r="Q232" s="40"/>
      <c r="R232" s="40"/>
      <c r="S232" s="40"/>
      <c r="T232" s="40"/>
      <c r="U232" s="40"/>
      <c r="V232" s="40"/>
      <c r="W232" s="40"/>
      <c r="X232" s="40"/>
      <c r="Y232" s="40"/>
      <c r="Z232" s="40"/>
      <c r="AA232" s="40"/>
      <c r="AB232" s="40"/>
      <c r="AC232" s="40"/>
      <c r="AD232" s="40">
        <v>8</v>
      </c>
      <c r="AE232" s="40"/>
      <c r="AF232" s="106"/>
      <c r="AG232" s="106"/>
      <c r="AH232" s="106"/>
      <c r="AI232" s="106"/>
      <c r="AJ232" s="106"/>
      <c r="AK232" s="39"/>
      <c r="AL232" s="191">
        <f t="shared" si="11"/>
        <v>0</v>
      </c>
    </row>
    <row r="233" spans="1:38" s="23" customFormat="1" ht="13.5" thickBot="1">
      <c r="A233" s="223"/>
      <c r="B233" s="223"/>
      <c r="C233" s="256"/>
      <c r="D233" s="277"/>
      <c r="E233" s="138"/>
      <c r="F233" s="28">
        <f t="shared" si="9"/>
        <v>1</v>
      </c>
      <c r="G233" s="49">
        <v>228</v>
      </c>
      <c r="H233" s="229" t="s">
        <v>540</v>
      </c>
      <c r="I233" s="238" t="s">
        <v>14</v>
      </c>
      <c r="J233" s="27">
        <f t="shared" si="10"/>
        <v>10</v>
      </c>
      <c r="K233" s="38"/>
      <c r="L233" s="37"/>
      <c r="M233" s="37"/>
      <c r="N233" s="37"/>
      <c r="O233" s="37"/>
      <c r="P233" s="37">
        <v>6</v>
      </c>
      <c r="Q233" s="37">
        <v>4</v>
      </c>
      <c r="R233" s="37"/>
      <c r="S233" s="37"/>
      <c r="T233" s="37"/>
      <c r="U233" s="37"/>
      <c r="V233" s="37"/>
      <c r="W233" s="37"/>
      <c r="X233" s="37"/>
      <c r="Y233" s="37"/>
      <c r="Z233" s="37"/>
      <c r="AA233" s="37"/>
      <c r="AB233" s="37"/>
      <c r="AC233" s="37"/>
      <c r="AD233" s="37"/>
      <c r="AE233" s="37"/>
      <c r="AF233" s="107"/>
      <c r="AG233" s="107"/>
      <c r="AH233" s="107"/>
      <c r="AI233" s="107"/>
      <c r="AJ233" s="107"/>
      <c r="AK233" s="36"/>
      <c r="AL233" s="191">
        <f t="shared" si="11"/>
        <v>0</v>
      </c>
    </row>
    <row r="234" spans="1:38" s="23" customFormat="1" ht="13.5" thickBot="1">
      <c r="A234" s="407" t="s">
        <v>197</v>
      </c>
      <c r="B234" s="408"/>
      <c r="C234" s="34" t="s">
        <v>178</v>
      </c>
      <c r="D234" s="264" t="s">
        <v>177</v>
      </c>
      <c r="E234" s="140"/>
      <c r="F234" s="28">
        <f t="shared" si="9"/>
        <v>1</v>
      </c>
      <c r="G234" s="58">
        <v>229</v>
      </c>
      <c r="H234" s="231" t="s">
        <v>427</v>
      </c>
      <c r="I234" s="236" t="s">
        <v>79</v>
      </c>
      <c r="J234" s="27">
        <f t="shared" si="10"/>
        <v>34</v>
      </c>
      <c r="K234" s="35"/>
      <c r="L234" s="34"/>
      <c r="M234" s="34"/>
      <c r="N234" s="34"/>
      <c r="O234" s="34"/>
      <c r="P234" s="34"/>
      <c r="Q234" s="34"/>
      <c r="R234" s="34"/>
      <c r="S234" s="34"/>
      <c r="T234" s="34"/>
      <c r="U234" s="34"/>
      <c r="V234" s="34"/>
      <c r="W234" s="34"/>
      <c r="X234" s="34">
        <v>2</v>
      </c>
      <c r="Y234" s="34">
        <v>4</v>
      </c>
      <c r="Z234" s="34"/>
      <c r="AA234" s="34"/>
      <c r="AB234" s="34">
        <v>10</v>
      </c>
      <c r="AC234" s="34"/>
      <c r="AD234" s="34"/>
      <c r="AE234" s="34"/>
      <c r="AF234" s="102"/>
      <c r="AG234" s="102"/>
      <c r="AH234" s="102"/>
      <c r="AI234" s="102"/>
      <c r="AJ234" s="102"/>
      <c r="AK234" s="33">
        <v>18</v>
      </c>
      <c r="AL234" s="191">
        <f t="shared" si="11"/>
        <v>0</v>
      </c>
    </row>
    <row r="235" spans="1:38" s="23" customFormat="1" ht="13.5" thickBot="1">
      <c r="A235" s="224"/>
      <c r="B235" s="226"/>
      <c r="C235" s="252" t="s">
        <v>177</v>
      </c>
      <c r="D235" s="273" t="s">
        <v>178</v>
      </c>
      <c r="E235" s="151"/>
      <c r="F235" s="28">
        <f t="shared" si="9"/>
        <v>1</v>
      </c>
      <c r="G235" s="58">
        <v>230</v>
      </c>
      <c r="H235" s="231" t="s">
        <v>428</v>
      </c>
      <c r="I235" s="236" t="s">
        <v>79</v>
      </c>
      <c r="J235" s="27">
        <f t="shared" si="10"/>
        <v>30</v>
      </c>
      <c r="K235" s="31"/>
      <c r="L235" s="30"/>
      <c r="M235" s="30"/>
      <c r="N235" s="30"/>
      <c r="O235" s="30"/>
      <c r="P235" s="30"/>
      <c r="Q235" s="30"/>
      <c r="R235" s="30"/>
      <c r="S235" s="30"/>
      <c r="T235" s="30"/>
      <c r="U235" s="30"/>
      <c r="V235" s="30"/>
      <c r="W235" s="30"/>
      <c r="X235" s="30"/>
      <c r="Y235" s="30"/>
      <c r="Z235" s="30"/>
      <c r="AA235" s="30">
        <v>30</v>
      </c>
      <c r="AB235" s="30"/>
      <c r="AC235" s="30"/>
      <c r="AD235" s="30"/>
      <c r="AE235" s="30"/>
      <c r="AF235" s="103"/>
      <c r="AG235" s="103"/>
      <c r="AH235" s="103"/>
      <c r="AI235" s="103"/>
      <c r="AJ235" s="103"/>
      <c r="AK235" s="29"/>
      <c r="AL235" s="191">
        <f t="shared" si="11"/>
        <v>0</v>
      </c>
    </row>
    <row r="236" spans="1:38" s="23" customFormat="1" ht="13.5" thickBot="1">
      <c r="A236" s="224"/>
      <c r="B236" s="226"/>
      <c r="C236" s="252"/>
      <c r="D236" s="273"/>
      <c r="E236" s="151" t="s">
        <v>31</v>
      </c>
      <c r="F236" s="28">
        <f t="shared" si="9"/>
        <v>0</v>
      </c>
      <c r="G236" s="58">
        <v>231</v>
      </c>
      <c r="H236" s="231" t="s">
        <v>429</v>
      </c>
      <c r="I236" s="236" t="s">
        <v>79</v>
      </c>
      <c r="J236" s="27">
        <f t="shared" si="10"/>
        <v>0</v>
      </c>
      <c r="K236" s="31"/>
      <c r="L236" s="30"/>
      <c r="M236" s="30"/>
      <c r="N236" s="30"/>
      <c r="O236" s="30"/>
      <c r="P236" s="30"/>
      <c r="Q236" s="30"/>
      <c r="R236" s="30"/>
      <c r="S236" s="30"/>
      <c r="T236" s="30"/>
      <c r="U236" s="30"/>
      <c r="V236" s="30"/>
      <c r="W236" s="30"/>
      <c r="X236" s="30"/>
      <c r="Y236" s="30"/>
      <c r="Z236" s="30"/>
      <c r="AA236" s="30"/>
      <c r="AB236" s="30"/>
      <c r="AC236" s="30"/>
      <c r="AD236" s="30"/>
      <c r="AE236" s="30"/>
      <c r="AF236" s="103"/>
      <c r="AG236" s="103"/>
      <c r="AH236" s="103"/>
      <c r="AI236" s="103"/>
      <c r="AJ236" s="103"/>
      <c r="AK236" s="29"/>
      <c r="AL236" s="191" t="str">
        <f t="shared" si="11"/>
        <v>uit</v>
      </c>
    </row>
    <row r="237" spans="1:38" s="23" customFormat="1" ht="13.5" thickBot="1">
      <c r="A237" s="224"/>
      <c r="B237" s="226"/>
      <c r="C237" s="252"/>
      <c r="D237" s="273"/>
      <c r="E237" s="151"/>
      <c r="F237" s="28">
        <f t="shared" si="9"/>
        <v>1</v>
      </c>
      <c r="G237" s="58">
        <v>232</v>
      </c>
      <c r="H237" s="231" t="s">
        <v>430</v>
      </c>
      <c r="I237" s="236" t="s">
        <v>79</v>
      </c>
      <c r="J237" s="27">
        <f t="shared" si="10"/>
        <v>101</v>
      </c>
      <c r="K237" s="31"/>
      <c r="L237" s="30">
        <v>20</v>
      </c>
      <c r="M237" s="30"/>
      <c r="N237" s="30">
        <v>20</v>
      </c>
      <c r="O237" s="30">
        <v>15</v>
      </c>
      <c r="P237" s="30"/>
      <c r="Q237" s="30">
        <v>8</v>
      </c>
      <c r="R237" s="30"/>
      <c r="S237" s="30"/>
      <c r="T237" s="30"/>
      <c r="U237" s="30"/>
      <c r="V237" s="30"/>
      <c r="W237" s="30">
        <v>9</v>
      </c>
      <c r="X237" s="30"/>
      <c r="Y237" s="30"/>
      <c r="Z237" s="30">
        <v>10</v>
      </c>
      <c r="AA237" s="30"/>
      <c r="AB237" s="30"/>
      <c r="AC237" s="30"/>
      <c r="AD237" s="30"/>
      <c r="AE237" s="30"/>
      <c r="AF237" s="103">
        <v>9</v>
      </c>
      <c r="AG237" s="103"/>
      <c r="AH237" s="103">
        <v>10</v>
      </c>
      <c r="AI237" s="103"/>
      <c r="AJ237" s="103"/>
      <c r="AK237" s="29"/>
      <c r="AL237" s="191">
        <f t="shared" si="11"/>
        <v>0</v>
      </c>
    </row>
    <row r="238" spans="1:38" s="23" customFormat="1" ht="13.5" thickBot="1">
      <c r="A238" s="224"/>
      <c r="B238" s="226"/>
      <c r="C238" s="252"/>
      <c r="D238" s="273"/>
      <c r="E238" s="151" t="s">
        <v>31</v>
      </c>
      <c r="F238" s="28">
        <f t="shared" si="9"/>
        <v>0</v>
      </c>
      <c r="G238" s="58">
        <v>233</v>
      </c>
      <c r="H238" s="231" t="s">
        <v>431</v>
      </c>
      <c r="I238" s="236" t="s">
        <v>79</v>
      </c>
      <c r="J238" s="27">
        <f t="shared" si="10"/>
        <v>0</v>
      </c>
      <c r="K238" s="31"/>
      <c r="L238" s="30"/>
      <c r="M238" s="30"/>
      <c r="N238" s="30"/>
      <c r="O238" s="30"/>
      <c r="P238" s="30"/>
      <c r="Q238" s="30"/>
      <c r="R238" s="30"/>
      <c r="S238" s="30"/>
      <c r="T238" s="30"/>
      <c r="U238" s="30"/>
      <c r="V238" s="30"/>
      <c r="W238" s="30"/>
      <c r="X238" s="30"/>
      <c r="Y238" s="30"/>
      <c r="Z238" s="30"/>
      <c r="AA238" s="30"/>
      <c r="AB238" s="30"/>
      <c r="AC238" s="30"/>
      <c r="AD238" s="30"/>
      <c r="AE238" s="30"/>
      <c r="AF238" s="103"/>
      <c r="AG238" s="103"/>
      <c r="AH238" s="103"/>
      <c r="AI238" s="103"/>
      <c r="AJ238" s="103"/>
      <c r="AK238" s="29"/>
      <c r="AL238" s="191" t="str">
        <f t="shared" si="11"/>
        <v>uit</v>
      </c>
    </row>
    <row r="239" spans="1:38" s="23" customFormat="1" ht="13.5" thickBot="1">
      <c r="A239" s="224"/>
      <c r="B239" s="226"/>
      <c r="C239" s="252"/>
      <c r="D239" s="273"/>
      <c r="E239" s="151"/>
      <c r="F239" s="28">
        <f t="shared" si="9"/>
        <v>1</v>
      </c>
      <c r="G239" s="58">
        <v>234</v>
      </c>
      <c r="H239" s="231" t="s">
        <v>432</v>
      </c>
      <c r="I239" s="236" t="s">
        <v>79</v>
      </c>
      <c r="J239" s="27">
        <f t="shared" si="10"/>
        <v>0</v>
      </c>
      <c r="K239" s="31"/>
      <c r="L239" s="30"/>
      <c r="M239" s="30"/>
      <c r="N239" s="30"/>
      <c r="O239" s="30"/>
      <c r="P239" s="30"/>
      <c r="Q239" s="30"/>
      <c r="R239" s="30"/>
      <c r="S239" s="30"/>
      <c r="T239" s="30"/>
      <c r="U239" s="30"/>
      <c r="V239" s="30"/>
      <c r="W239" s="30"/>
      <c r="X239" s="30"/>
      <c r="Y239" s="30"/>
      <c r="Z239" s="30"/>
      <c r="AA239" s="30"/>
      <c r="AB239" s="30"/>
      <c r="AC239" s="30"/>
      <c r="AD239" s="30"/>
      <c r="AE239" s="30"/>
      <c r="AF239" s="103"/>
      <c r="AG239" s="103"/>
      <c r="AH239" s="103"/>
      <c r="AI239" s="103"/>
      <c r="AJ239" s="103"/>
      <c r="AK239" s="29"/>
      <c r="AL239" s="191">
        <f t="shared" si="11"/>
        <v>0</v>
      </c>
    </row>
    <row r="240" spans="1:38" s="23" customFormat="1" ht="13.5" thickBot="1">
      <c r="A240" s="224"/>
      <c r="B240" s="226"/>
      <c r="C240" s="252"/>
      <c r="D240" s="273"/>
      <c r="E240" s="151"/>
      <c r="F240" s="28">
        <f t="shared" si="9"/>
        <v>1</v>
      </c>
      <c r="G240" s="58">
        <v>235</v>
      </c>
      <c r="H240" s="231" t="s">
        <v>433</v>
      </c>
      <c r="I240" s="236" t="s">
        <v>79</v>
      </c>
      <c r="J240" s="27">
        <f t="shared" si="10"/>
        <v>0</v>
      </c>
      <c r="K240" s="31"/>
      <c r="L240" s="30"/>
      <c r="M240" s="30"/>
      <c r="N240" s="30"/>
      <c r="O240" s="30"/>
      <c r="P240" s="30"/>
      <c r="Q240" s="30"/>
      <c r="R240" s="30"/>
      <c r="S240" s="30"/>
      <c r="T240" s="30"/>
      <c r="U240" s="30"/>
      <c r="V240" s="30"/>
      <c r="W240" s="30"/>
      <c r="X240" s="30"/>
      <c r="Y240" s="30"/>
      <c r="Z240" s="30"/>
      <c r="AA240" s="30"/>
      <c r="AB240" s="30"/>
      <c r="AC240" s="30"/>
      <c r="AD240" s="30"/>
      <c r="AE240" s="30"/>
      <c r="AF240" s="103"/>
      <c r="AG240" s="103"/>
      <c r="AH240" s="103"/>
      <c r="AI240" s="103"/>
      <c r="AJ240" s="103"/>
      <c r="AK240" s="29"/>
      <c r="AL240" s="191">
        <f t="shared" si="11"/>
        <v>0</v>
      </c>
    </row>
    <row r="241" spans="1:38" s="23" customFormat="1" ht="13.5" thickBot="1">
      <c r="A241" s="224"/>
      <c r="B241" s="226"/>
      <c r="C241" s="252"/>
      <c r="D241" s="273"/>
      <c r="E241" s="151"/>
      <c r="F241" s="28">
        <f t="shared" si="9"/>
        <v>1</v>
      </c>
      <c r="G241" s="58">
        <v>236</v>
      </c>
      <c r="H241" s="231" t="s">
        <v>434</v>
      </c>
      <c r="I241" s="236" t="s">
        <v>79</v>
      </c>
      <c r="J241" s="27">
        <f t="shared" si="10"/>
        <v>0</v>
      </c>
      <c r="K241" s="31"/>
      <c r="L241" s="30"/>
      <c r="M241" s="30"/>
      <c r="N241" s="30"/>
      <c r="O241" s="30"/>
      <c r="P241" s="30"/>
      <c r="Q241" s="30"/>
      <c r="R241" s="30"/>
      <c r="S241" s="30"/>
      <c r="T241" s="30"/>
      <c r="U241" s="30"/>
      <c r="V241" s="30"/>
      <c r="W241" s="30"/>
      <c r="X241" s="30"/>
      <c r="Y241" s="30"/>
      <c r="Z241" s="30"/>
      <c r="AA241" s="30"/>
      <c r="AB241" s="30"/>
      <c r="AC241" s="30"/>
      <c r="AD241" s="30"/>
      <c r="AE241" s="30"/>
      <c r="AF241" s="103"/>
      <c r="AG241" s="103"/>
      <c r="AH241" s="103"/>
      <c r="AI241" s="103"/>
      <c r="AJ241" s="103"/>
      <c r="AK241" s="29"/>
      <c r="AL241" s="191">
        <f t="shared" si="11"/>
        <v>0</v>
      </c>
    </row>
    <row r="242" spans="1:38" s="23" customFormat="1" ht="13.5" thickBot="1">
      <c r="A242" s="224"/>
      <c r="B242" s="226"/>
      <c r="C242" s="252"/>
      <c r="D242" s="273"/>
      <c r="E242" s="151" t="s">
        <v>31</v>
      </c>
      <c r="F242" s="28">
        <f t="shared" si="9"/>
        <v>0</v>
      </c>
      <c r="G242" s="58">
        <v>237</v>
      </c>
      <c r="H242" s="231" t="s">
        <v>435</v>
      </c>
      <c r="I242" s="349" t="s">
        <v>79</v>
      </c>
      <c r="J242" s="27">
        <f t="shared" si="10"/>
        <v>0</v>
      </c>
      <c r="K242" s="31"/>
      <c r="L242" s="30"/>
      <c r="M242" s="30"/>
      <c r="N242" s="30"/>
      <c r="O242" s="30"/>
      <c r="P242" s="30"/>
      <c r="Q242" s="30"/>
      <c r="R242" s="30"/>
      <c r="S242" s="30"/>
      <c r="T242" s="30"/>
      <c r="U242" s="30"/>
      <c r="V242" s="30"/>
      <c r="W242" s="30"/>
      <c r="X242" s="30"/>
      <c r="Y242" s="30"/>
      <c r="Z242" s="30"/>
      <c r="AA242" s="30"/>
      <c r="AB242" s="30"/>
      <c r="AC242" s="30"/>
      <c r="AD242" s="30"/>
      <c r="AE242" s="30"/>
      <c r="AF242" s="103"/>
      <c r="AG242" s="103"/>
      <c r="AH242" s="103"/>
      <c r="AI242" s="103"/>
      <c r="AJ242" s="103"/>
      <c r="AK242" s="29"/>
      <c r="AL242" s="191" t="str">
        <f t="shared" si="11"/>
        <v>uit</v>
      </c>
    </row>
    <row r="243" spans="1:38" s="23" customFormat="1" ht="13.5" thickBot="1">
      <c r="A243" s="224"/>
      <c r="B243" s="226"/>
      <c r="C243" s="252"/>
      <c r="D243" s="273"/>
      <c r="E243" s="151"/>
      <c r="F243" s="28">
        <f t="shared" si="9"/>
        <v>1</v>
      </c>
      <c r="G243" s="58">
        <v>238</v>
      </c>
      <c r="H243" s="231" t="s">
        <v>541</v>
      </c>
      <c r="I243" s="236" t="s">
        <v>79</v>
      </c>
      <c r="J243" s="27">
        <f t="shared" si="10"/>
        <v>13</v>
      </c>
      <c r="K243" s="31"/>
      <c r="L243" s="30"/>
      <c r="M243" s="30"/>
      <c r="N243" s="30"/>
      <c r="O243" s="30"/>
      <c r="P243" s="30"/>
      <c r="Q243" s="30"/>
      <c r="R243" s="30">
        <v>5</v>
      </c>
      <c r="S243" s="30"/>
      <c r="T243" s="30"/>
      <c r="U243" s="30"/>
      <c r="V243" s="30">
        <v>6</v>
      </c>
      <c r="W243" s="30"/>
      <c r="X243" s="30"/>
      <c r="Y243" s="30"/>
      <c r="Z243" s="30"/>
      <c r="AA243" s="30">
        <v>2</v>
      </c>
      <c r="AB243" s="30"/>
      <c r="AC243" s="30"/>
      <c r="AD243" s="30"/>
      <c r="AE243" s="30"/>
      <c r="AF243" s="103"/>
      <c r="AG243" s="103"/>
      <c r="AH243" s="103"/>
      <c r="AI243" s="103"/>
      <c r="AJ243" s="103"/>
      <c r="AK243" s="29"/>
      <c r="AL243" s="191">
        <f t="shared" si="11"/>
        <v>0</v>
      </c>
    </row>
    <row r="244" spans="1:38" s="23" customFormat="1" ht="13.5" thickBot="1">
      <c r="A244" s="224"/>
      <c r="B244" s="226"/>
      <c r="C244" s="252"/>
      <c r="D244" s="273"/>
      <c r="E244" s="151"/>
      <c r="F244" s="28">
        <f t="shared" si="9"/>
        <v>1</v>
      </c>
      <c r="G244" s="58">
        <v>239</v>
      </c>
      <c r="H244" s="231" t="s">
        <v>436</v>
      </c>
      <c r="I244" s="236" t="s">
        <v>79</v>
      </c>
      <c r="J244" s="27">
        <f t="shared" si="10"/>
        <v>26</v>
      </c>
      <c r="K244" s="31"/>
      <c r="L244" s="30"/>
      <c r="M244" s="30"/>
      <c r="N244" s="30"/>
      <c r="O244" s="30"/>
      <c r="P244" s="30"/>
      <c r="Q244" s="30"/>
      <c r="R244" s="30">
        <v>9</v>
      </c>
      <c r="S244" s="30"/>
      <c r="T244" s="30">
        <v>2</v>
      </c>
      <c r="U244" s="30"/>
      <c r="V244" s="30"/>
      <c r="W244" s="30"/>
      <c r="X244" s="30"/>
      <c r="Y244" s="30"/>
      <c r="Z244" s="30"/>
      <c r="AA244" s="30">
        <v>15</v>
      </c>
      <c r="AB244" s="30"/>
      <c r="AC244" s="30"/>
      <c r="AD244" s="30"/>
      <c r="AE244" s="30"/>
      <c r="AF244" s="103"/>
      <c r="AG244" s="103"/>
      <c r="AH244" s="103"/>
      <c r="AI244" s="103"/>
      <c r="AJ244" s="103"/>
      <c r="AK244" s="29"/>
      <c r="AL244" s="191">
        <f t="shared" si="11"/>
        <v>0</v>
      </c>
    </row>
    <row r="245" spans="1:38" s="23" customFormat="1" ht="13.5" thickBot="1">
      <c r="A245" s="224"/>
      <c r="B245" s="226"/>
      <c r="C245" s="259"/>
      <c r="D245" s="274"/>
      <c r="E245" s="151"/>
      <c r="F245" s="115">
        <f t="shared" si="9"/>
        <v>1</v>
      </c>
      <c r="G245" s="58">
        <v>240</v>
      </c>
      <c r="H245" s="231" t="s">
        <v>437</v>
      </c>
      <c r="I245" s="236" t="s">
        <v>79</v>
      </c>
      <c r="J245" s="116">
        <f t="shared" si="10"/>
        <v>0</v>
      </c>
      <c r="K245" s="26"/>
      <c r="L245" s="25"/>
      <c r="M245" s="25"/>
      <c r="N245" s="25"/>
      <c r="O245" s="25"/>
      <c r="P245" s="25"/>
      <c r="Q245" s="25"/>
      <c r="R245" s="25"/>
      <c r="S245" s="25"/>
      <c r="T245" s="25"/>
      <c r="U245" s="25"/>
      <c r="V245" s="25"/>
      <c r="W245" s="25"/>
      <c r="X245" s="25"/>
      <c r="Y245" s="25"/>
      <c r="Z245" s="25"/>
      <c r="AA245" s="25"/>
      <c r="AB245" s="25"/>
      <c r="AC245" s="25"/>
      <c r="AD245" s="25"/>
      <c r="AE245" s="25"/>
      <c r="AF245" s="104"/>
      <c r="AG245" s="104"/>
      <c r="AH245" s="104"/>
      <c r="AI245" s="104"/>
      <c r="AJ245" s="104"/>
      <c r="AK245" s="24"/>
      <c r="AL245" s="191">
        <f t="shared" si="11"/>
        <v>0</v>
      </c>
    </row>
    <row r="246" spans="1:38" s="23" customFormat="1" ht="13.5" thickBot="1">
      <c r="A246" s="407" t="s">
        <v>198</v>
      </c>
      <c r="B246" s="409"/>
      <c r="C246" s="128" t="s">
        <v>177</v>
      </c>
      <c r="D246" s="279" t="s">
        <v>178</v>
      </c>
      <c r="E246" s="161"/>
      <c r="F246" s="28">
        <f t="shared" si="9"/>
        <v>1</v>
      </c>
      <c r="G246" s="49">
        <v>241</v>
      </c>
      <c r="H246" s="229" t="s">
        <v>438</v>
      </c>
      <c r="I246" s="238" t="s">
        <v>439</v>
      </c>
      <c r="J246" s="27">
        <f t="shared" si="10"/>
        <v>259</v>
      </c>
      <c r="K246" s="127"/>
      <c r="L246" s="128"/>
      <c r="M246" s="128"/>
      <c r="N246" s="128"/>
      <c r="O246" s="128"/>
      <c r="P246" s="128"/>
      <c r="Q246" s="128"/>
      <c r="R246" s="128"/>
      <c r="S246" s="128">
        <v>15</v>
      </c>
      <c r="T246" s="128"/>
      <c r="U246" s="128">
        <v>30</v>
      </c>
      <c r="V246" s="128"/>
      <c r="W246" s="128"/>
      <c r="X246" s="128">
        <v>15</v>
      </c>
      <c r="Y246" s="128">
        <v>20</v>
      </c>
      <c r="Z246" s="128"/>
      <c r="AA246" s="128"/>
      <c r="AB246" s="128">
        <v>5</v>
      </c>
      <c r="AC246" s="128">
        <v>30</v>
      </c>
      <c r="AD246" s="128"/>
      <c r="AE246" s="128">
        <v>4</v>
      </c>
      <c r="AF246" s="129"/>
      <c r="AG246" s="129"/>
      <c r="AH246" s="129"/>
      <c r="AI246" s="129"/>
      <c r="AJ246" s="129">
        <v>50</v>
      </c>
      <c r="AK246" s="130">
        <v>90</v>
      </c>
      <c r="AL246" s="191">
        <f t="shared" si="11"/>
        <v>0</v>
      </c>
    </row>
    <row r="247" spans="1:38" s="23" customFormat="1" ht="13.5" thickBot="1">
      <c r="A247" s="223"/>
      <c r="B247" s="223"/>
      <c r="C247" s="255"/>
      <c r="D247" s="276"/>
      <c r="E247" s="138"/>
      <c r="F247" s="28">
        <f t="shared" si="9"/>
        <v>1</v>
      </c>
      <c r="G247" s="49">
        <v>242</v>
      </c>
      <c r="H247" s="229" t="s">
        <v>440</v>
      </c>
      <c r="I247" s="238" t="s">
        <v>439</v>
      </c>
      <c r="J247" s="27">
        <f t="shared" si="10"/>
        <v>0</v>
      </c>
      <c r="K247" s="41"/>
      <c r="L247" s="40"/>
      <c r="M247" s="40"/>
      <c r="N247" s="40"/>
      <c r="O247" s="40"/>
      <c r="P247" s="40"/>
      <c r="Q247" s="40"/>
      <c r="R247" s="40"/>
      <c r="S247" s="40"/>
      <c r="T247" s="40"/>
      <c r="U247" s="40"/>
      <c r="V247" s="40"/>
      <c r="W247" s="40"/>
      <c r="X247" s="40"/>
      <c r="Y247" s="40"/>
      <c r="Z247" s="40"/>
      <c r="AA247" s="40"/>
      <c r="AB247" s="40"/>
      <c r="AC247" s="40"/>
      <c r="AD247" s="40"/>
      <c r="AE247" s="40"/>
      <c r="AF247" s="106"/>
      <c r="AG247" s="106"/>
      <c r="AH247" s="106"/>
      <c r="AI247" s="106"/>
      <c r="AJ247" s="106"/>
      <c r="AK247" s="39"/>
      <c r="AL247" s="191">
        <f t="shared" si="11"/>
        <v>0</v>
      </c>
    </row>
    <row r="248" spans="1:38" s="23" customFormat="1" ht="13.5" thickBot="1">
      <c r="A248" s="223"/>
      <c r="B248" s="223"/>
      <c r="C248" s="255"/>
      <c r="D248" s="276"/>
      <c r="E248" s="138" t="s">
        <v>31</v>
      </c>
      <c r="F248" s="28">
        <f t="shared" si="9"/>
        <v>0</v>
      </c>
      <c r="G248" s="49">
        <v>243</v>
      </c>
      <c r="H248" s="229" t="s">
        <v>441</v>
      </c>
      <c r="I248" s="238" t="s">
        <v>439</v>
      </c>
      <c r="J248" s="27">
        <f t="shared" si="10"/>
        <v>0</v>
      </c>
      <c r="K248" s="41"/>
      <c r="L248" s="40"/>
      <c r="M248" s="40"/>
      <c r="N248" s="40"/>
      <c r="O248" s="40"/>
      <c r="P248" s="40"/>
      <c r="Q248" s="40"/>
      <c r="R248" s="40">
        <v>3</v>
      </c>
      <c r="S248" s="40"/>
      <c r="T248" s="40"/>
      <c r="U248" s="40"/>
      <c r="V248" s="40"/>
      <c r="W248" s="40"/>
      <c r="X248" s="40"/>
      <c r="Y248" s="40"/>
      <c r="Z248" s="40"/>
      <c r="AA248" s="40"/>
      <c r="AB248" s="40"/>
      <c r="AC248" s="40"/>
      <c r="AD248" s="40"/>
      <c r="AE248" s="40"/>
      <c r="AF248" s="106"/>
      <c r="AG248" s="106"/>
      <c r="AH248" s="106"/>
      <c r="AI248" s="106"/>
      <c r="AJ248" s="106"/>
      <c r="AK248" s="39"/>
      <c r="AL248" s="191" t="str">
        <f t="shared" si="11"/>
        <v>uit</v>
      </c>
    </row>
    <row r="249" spans="1:38" s="23" customFormat="1" ht="13.5" thickBot="1">
      <c r="A249" s="223"/>
      <c r="B249" s="223"/>
      <c r="C249" s="255"/>
      <c r="D249" s="276"/>
      <c r="E249" s="138"/>
      <c r="F249" s="28">
        <f t="shared" si="9"/>
        <v>1</v>
      </c>
      <c r="G249" s="49">
        <v>244</v>
      </c>
      <c r="H249" s="229" t="s">
        <v>442</v>
      </c>
      <c r="I249" s="238" t="s">
        <v>439</v>
      </c>
      <c r="J249" s="27">
        <f t="shared" si="10"/>
        <v>1</v>
      </c>
      <c r="K249" s="41"/>
      <c r="L249" s="40"/>
      <c r="M249" s="40"/>
      <c r="N249" s="40"/>
      <c r="O249" s="40"/>
      <c r="P249" s="40"/>
      <c r="Q249" s="40"/>
      <c r="R249" s="40"/>
      <c r="S249" s="40"/>
      <c r="T249" s="40"/>
      <c r="U249" s="40"/>
      <c r="V249" s="40"/>
      <c r="W249" s="40"/>
      <c r="X249" s="40"/>
      <c r="Y249" s="40"/>
      <c r="Z249" s="40"/>
      <c r="AA249" s="40"/>
      <c r="AB249" s="40"/>
      <c r="AC249" s="40">
        <v>1</v>
      </c>
      <c r="AD249" s="40"/>
      <c r="AE249" s="40"/>
      <c r="AF249" s="106"/>
      <c r="AG249" s="106"/>
      <c r="AH249" s="106"/>
      <c r="AI249" s="106"/>
      <c r="AJ249" s="106"/>
      <c r="AK249" s="39"/>
      <c r="AL249" s="191">
        <f t="shared" si="11"/>
        <v>0</v>
      </c>
    </row>
    <row r="250" spans="1:38" s="23" customFormat="1" ht="13.5" thickBot="1">
      <c r="A250" s="223"/>
      <c r="B250" s="223"/>
      <c r="C250" s="255"/>
      <c r="D250" s="276" t="s">
        <v>178</v>
      </c>
      <c r="E250" s="138"/>
      <c r="F250" s="28">
        <f t="shared" si="9"/>
        <v>1</v>
      </c>
      <c r="G250" s="49">
        <v>245</v>
      </c>
      <c r="H250" s="229" t="s">
        <v>443</v>
      </c>
      <c r="I250" s="238" t="s">
        <v>439</v>
      </c>
      <c r="J250" s="27">
        <f t="shared" si="10"/>
        <v>0</v>
      </c>
      <c r="K250" s="41"/>
      <c r="L250" s="40"/>
      <c r="M250" s="40"/>
      <c r="N250" s="40"/>
      <c r="O250" s="40"/>
      <c r="P250" s="40"/>
      <c r="Q250" s="40"/>
      <c r="R250" s="40"/>
      <c r="S250" s="40"/>
      <c r="T250" s="40"/>
      <c r="U250" s="40"/>
      <c r="V250" s="40"/>
      <c r="W250" s="40"/>
      <c r="X250" s="40"/>
      <c r="Y250" s="40"/>
      <c r="Z250" s="40"/>
      <c r="AA250" s="40"/>
      <c r="AB250" s="40"/>
      <c r="AC250" s="40"/>
      <c r="AD250" s="40"/>
      <c r="AE250" s="40"/>
      <c r="AF250" s="106"/>
      <c r="AG250" s="106"/>
      <c r="AH250" s="106"/>
      <c r="AI250" s="106"/>
      <c r="AJ250" s="106"/>
      <c r="AK250" s="39"/>
      <c r="AL250" s="191">
        <f t="shared" si="11"/>
        <v>0</v>
      </c>
    </row>
    <row r="251" spans="1:38" s="23" customFormat="1" ht="13.5" thickBot="1">
      <c r="A251" s="223"/>
      <c r="B251" s="223"/>
      <c r="C251" s="255"/>
      <c r="D251" s="276" t="s">
        <v>178</v>
      </c>
      <c r="E251" s="138"/>
      <c r="F251" s="28">
        <f t="shared" si="9"/>
        <v>1</v>
      </c>
      <c r="G251" s="49">
        <v>246</v>
      </c>
      <c r="H251" s="229" t="s">
        <v>444</v>
      </c>
      <c r="I251" s="238" t="s">
        <v>439</v>
      </c>
      <c r="J251" s="27">
        <f t="shared" si="10"/>
        <v>0</v>
      </c>
      <c r="K251" s="41"/>
      <c r="L251" s="40"/>
      <c r="M251" s="40"/>
      <c r="N251" s="40"/>
      <c r="O251" s="40"/>
      <c r="P251" s="40"/>
      <c r="Q251" s="40"/>
      <c r="R251" s="40"/>
      <c r="S251" s="40"/>
      <c r="T251" s="40"/>
      <c r="U251" s="40"/>
      <c r="V251" s="40"/>
      <c r="W251" s="40"/>
      <c r="X251" s="40"/>
      <c r="Y251" s="40"/>
      <c r="Z251" s="40"/>
      <c r="AA251" s="40"/>
      <c r="AB251" s="40"/>
      <c r="AC251" s="40"/>
      <c r="AD251" s="40"/>
      <c r="AE251" s="40"/>
      <c r="AF251" s="106"/>
      <c r="AG251" s="106"/>
      <c r="AH251" s="106"/>
      <c r="AI251" s="106"/>
      <c r="AJ251" s="106"/>
      <c r="AK251" s="39"/>
      <c r="AL251" s="191">
        <f t="shared" si="11"/>
        <v>0</v>
      </c>
    </row>
    <row r="252" spans="1:38" s="23" customFormat="1" ht="13.5" thickBot="1">
      <c r="A252" s="223"/>
      <c r="B252" s="223"/>
      <c r="C252" s="255"/>
      <c r="D252" s="276"/>
      <c r="E252" s="138"/>
      <c r="F252" s="28">
        <f t="shared" si="9"/>
        <v>1</v>
      </c>
      <c r="G252" s="49">
        <v>247</v>
      </c>
      <c r="H252" s="229" t="s">
        <v>445</v>
      </c>
      <c r="I252" s="238" t="s">
        <v>439</v>
      </c>
      <c r="J252" s="27">
        <f t="shared" si="10"/>
        <v>0</v>
      </c>
      <c r="K252" s="41"/>
      <c r="L252" s="40"/>
      <c r="M252" s="40"/>
      <c r="N252" s="40"/>
      <c r="O252" s="40"/>
      <c r="P252" s="40"/>
      <c r="Q252" s="40"/>
      <c r="R252" s="40"/>
      <c r="S252" s="40"/>
      <c r="T252" s="40"/>
      <c r="U252" s="40"/>
      <c r="V252" s="40"/>
      <c r="W252" s="40"/>
      <c r="X252" s="40"/>
      <c r="Y252" s="40"/>
      <c r="Z252" s="40"/>
      <c r="AA252" s="40"/>
      <c r="AB252" s="40"/>
      <c r="AC252" s="40"/>
      <c r="AD252" s="40"/>
      <c r="AE252" s="40"/>
      <c r="AF252" s="106"/>
      <c r="AG252" s="106"/>
      <c r="AH252" s="106"/>
      <c r="AI252" s="106"/>
      <c r="AJ252" s="106"/>
      <c r="AK252" s="39"/>
      <c r="AL252" s="191">
        <f t="shared" si="11"/>
        <v>0</v>
      </c>
    </row>
    <row r="253" spans="1:38" s="23" customFormat="1" ht="13.5" thickBot="1">
      <c r="A253" s="223"/>
      <c r="B253" s="223"/>
      <c r="C253" s="255"/>
      <c r="D253" s="276" t="s">
        <v>177</v>
      </c>
      <c r="E253" s="138"/>
      <c r="F253" s="28">
        <f t="shared" si="9"/>
        <v>1</v>
      </c>
      <c r="G253" s="49">
        <v>248</v>
      </c>
      <c r="H253" s="229" t="s">
        <v>446</v>
      </c>
      <c r="I253" s="238" t="s">
        <v>439</v>
      </c>
      <c r="J253" s="27">
        <f t="shared" si="10"/>
        <v>56</v>
      </c>
      <c r="K253" s="41"/>
      <c r="L253" s="40"/>
      <c r="M253" s="40"/>
      <c r="N253" s="40">
        <v>2</v>
      </c>
      <c r="O253" s="40">
        <v>25</v>
      </c>
      <c r="P253" s="40"/>
      <c r="Q253" s="40"/>
      <c r="R253" s="40"/>
      <c r="S253" s="40"/>
      <c r="T253" s="40"/>
      <c r="U253" s="40"/>
      <c r="V253" s="40"/>
      <c r="W253" s="40">
        <v>25</v>
      </c>
      <c r="X253" s="40"/>
      <c r="Y253" s="40"/>
      <c r="Z253" s="40"/>
      <c r="AA253" s="40"/>
      <c r="AB253" s="40"/>
      <c r="AC253" s="40"/>
      <c r="AD253" s="40"/>
      <c r="AE253" s="40"/>
      <c r="AF253" s="106">
        <v>4</v>
      </c>
      <c r="AG253" s="106"/>
      <c r="AH253" s="106"/>
      <c r="AI253" s="106"/>
      <c r="AJ253" s="106"/>
      <c r="AK253" s="39"/>
      <c r="AL253" s="191">
        <f t="shared" si="11"/>
        <v>0</v>
      </c>
    </row>
    <row r="254" spans="1:38" s="23" customFormat="1" ht="13.5" thickBot="1">
      <c r="A254" s="223"/>
      <c r="B254" s="223"/>
      <c r="C254" s="255"/>
      <c r="D254" s="276"/>
      <c r="E254" s="138" t="s">
        <v>31</v>
      </c>
      <c r="F254" s="28">
        <f t="shared" si="9"/>
        <v>0</v>
      </c>
      <c r="G254" s="49">
        <v>249</v>
      </c>
      <c r="H254" s="229" t="s">
        <v>447</v>
      </c>
      <c r="I254" s="238" t="s">
        <v>439</v>
      </c>
      <c r="J254" s="27">
        <f t="shared" si="10"/>
        <v>0</v>
      </c>
      <c r="K254" s="41"/>
      <c r="L254" s="40"/>
      <c r="M254" s="40"/>
      <c r="N254" s="40"/>
      <c r="O254" s="40"/>
      <c r="P254" s="40"/>
      <c r="Q254" s="40"/>
      <c r="R254" s="40"/>
      <c r="S254" s="40"/>
      <c r="T254" s="40"/>
      <c r="U254" s="40"/>
      <c r="V254" s="40"/>
      <c r="W254" s="40"/>
      <c r="X254" s="40"/>
      <c r="Y254" s="40"/>
      <c r="Z254" s="40"/>
      <c r="AA254" s="40"/>
      <c r="AB254" s="40"/>
      <c r="AC254" s="40"/>
      <c r="AD254" s="40"/>
      <c r="AE254" s="40"/>
      <c r="AF254" s="106"/>
      <c r="AG254" s="106"/>
      <c r="AH254" s="106"/>
      <c r="AI254" s="106"/>
      <c r="AJ254" s="106"/>
      <c r="AK254" s="39"/>
      <c r="AL254" s="191" t="str">
        <f t="shared" si="11"/>
        <v>uit</v>
      </c>
    </row>
    <row r="255" spans="1:38" s="23" customFormat="1" ht="13.5" thickBot="1">
      <c r="A255" s="223"/>
      <c r="B255" s="223"/>
      <c r="C255" s="255"/>
      <c r="D255" s="276"/>
      <c r="E255" s="138" t="s">
        <v>31</v>
      </c>
      <c r="F255" s="28">
        <f t="shared" si="9"/>
        <v>0</v>
      </c>
      <c r="G255" s="49">
        <v>250</v>
      </c>
      <c r="H255" s="229" t="s">
        <v>448</v>
      </c>
      <c r="I255" s="238" t="s">
        <v>439</v>
      </c>
      <c r="J255" s="27">
        <f t="shared" si="10"/>
        <v>0</v>
      </c>
      <c r="K255" s="41"/>
      <c r="L255" s="40"/>
      <c r="M255" s="40"/>
      <c r="N255" s="40"/>
      <c r="O255" s="40"/>
      <c r="P255" s="40"/>
      <c r="Q255" s="40"/>
      <c r="R255" s="40"/>
      <c r="S255" s="40"/>
      <c r="T255" s="40"/>
      <c r="U255" s="40"/>
      <c r="V255" s="40"/>
      <c r="W255" s="40"/>
      <c r="X255" s="40"/>
      <c r="Y255" s="40"/>
      <c r="Z255" s="40"/>
      <c r="AA255" s="40"/>
      <c r="AB255" s="40"/>
      <c r="AC255" s="40"/>
      <c r="AD255" s="40"/>
      <c r="AE255" s="40"/>
      <c r="AF255" s="106"/>
      <c r="AG255" s="106"/>
      <c r="AH255" s="106"/>
      <c r="AI255" s="106"/>
      <c r="AJ255" s="106"/>
      <c r="AK255" s="39"/>
      <c r="AL255" s="191" t="str">
        <f t="shared" si="11"/>
        <v>uit</v>
      </c>
    </row>
    <row r="256" spans="1:38" s="23" customFormat="1" ht="13.5" thickBot="1">
      <c r="A256" s="223"/>
      <c r="B256" s="223"/>
      <c r="C256" s="255"/>
      <c r="D256" s="276"/>
      <c r="E256" s="138" t="s">
        <v>31</v>
      </c>
      <c r="F256" s="28">
        <f t="shared" si="9"/>
        <v>0</v>
      </c>
      <c r="G256" s="49">
        <v>251</v>
      </c>
      <c r="H256" s="229" t="s">
        <v>449</v>
      </c>
      <c r="I256" s="238" t="s">
        <v>439</v>
      </c>
      <c r="J256" s="27">
        <f t="shared" si="10"/>
        <v>0</v>
      </c>
      <c r="K256" s="41"/>
      <c r="L256" s="40"/>
      <c r="M256" s="40"/>
      <c r="N256" s="40"/>
      <c r="O256" s="40"/>
      <c r="P256" s="40"/>
      <c r="Q256" s="40"/>
      <c r="R256" s="40"/>
      <c r="S256" s="40"/>
      <c r="T256" s="40"/>
      <c r="U256" s="40"/>
      <c r="V256" s="40"/>
      <c r="W256" s="40"/>
      <c r="X256" s="40"/>
      <c r="Y256" s="40"/>
      <c r="Z256" s="40"/>
      <c r="AA256" s="40"/>
      <c r="AB256" s="40"/>
      <c r="AC256" s="40"/>
      <c r="AD256" s="40"/>
      <c r="AE256" s="40"/>
      <c r="AF256" s="106"/>
      <c r="AG256" s="106"/>
      <c r="AH256" s="106"/>
      <c r="AI256" s="106"/>
      <c r="AJ256" s="106"/>
      <c r="AK256" s="39"/>
      <c r="AL256" s="191" t="str">
        <f t="shared" si="11"/>
        <v>uit</v>
      </c>
    </row>
    <row r="257" spans="1:38" s="23" customFormat="1" ht="13.5" thickBot="1">
      <c r="A257" s="223"/>
      <c r="B257" s="223"/>
      <c r="C257" s="260"/>
      <c r="D257" s="277"/>
      <c r="E257" s="138" t="s">
        <v>31</v>
      </c>
      <c r="F257" s="115">
        <f t="shared" si="9"/>
        <v>0</v>
      </c>
      <c r="G257" s="49">
        <v>252</v>
      </c>
      <c r="H257" s="229" t="s">
        <v>450</v>
      </c>
      <c r="I257" s="238" t="s">
        <v>439</v>
      </c>
      <c r="J257" s="116">
        <f t="shared" si="10"/>
        <v>0</v>
      </c>
      <c r="K257" s="131"/>
      <c r="L257" s="132"/>
      <c r="M257" s="132"/>
      <c r="N257" s="132"/>
      <c r="O257" s="132"/>
      <c r="P257" s="132"/>
      <c r="Q257" s="132"/>
      <c r="R257" s="132"/>
      <c r="S257" s="132"/>
      <c r="T257" s="132"/>
      <c r="U257" s="132"/>
      <c r="V257" s="132"/>
      <c r="W257" s="132"/>
      <c r="X257" s="132"/>
      <c r="Y257" s="132"/>
      <c r="Z257" s="132"/>
      <c r="AA257" s="132"/>
      <c r="AB257" s="132"/>
      <c r="AC257" s="132"/>
      <c r="AD257" s="132"/>
      <c r="AE257" s="132"/>
      <c r="AF257" s="133"/>
      <c r="AG257" s="133"/>
      <c r="AH257" s="133"/>
      <c r="AI257" s="133"/>
      <c r="AJ257" s="133"/>
      <c r="AK257" s="134"/>
      <c r="AL257" s="191" t="str">
        <f t="shared" si="11"/>
        <v>uit</v>
      </c>
    </row>
    <row r="258" spans="1:38" s="23" customFormat="1" ht="13.5" thickBot="1">
      <c r="A258" s="407" t="s">
        <v>199</v>
      </c>
      <c r="B258" s="409"/>
      <c r="C258" s="34"/>
      <c r="D258" s="264" t="s">
        <v>178</v>
      </c>
      <c r="E258" s="140"/>
      <c r="F258" s="135">
        <f t="shared" si="9"/>
        <v>1</v>
      </c>
      <c r="G258" s="58">
        <v>253</v>
      </c>
      <c r="H258" s="231" t="s">
        <v>451</v>
      </c>
      <c r="I258" s="236" t="s">
        <v>452</v>
      </c>
      <c r="J258" s="27">
        <f t="shared" si="10"/>
        <v>16</v>
      </c>
      <c r="K258" s="35"/>
      <c r="L258" s="34"/>
      <c r="M258" s="34"/>
      <c r="N258" s="34"/>
      <c r="O258" s="34"/>
      <c r="P258" s="34"/>
      <c r="Q258" s="34"/>
      <c r="R258" s="34"/>
      <c r="S258" s="34">
        <v>1</v>
      </c>
      <c r="T258" s="34">
        <v>7</v>
      </c>
      <c r="U258" s="34"/>
      <c r="V258" s="34"/>
      <c r="W258" s="34"/>
      <c r="X258" s="34"/>
      <c r="Y258" s="34"/>
      <c r="Z258" s="34"/>
      <c r="AA258" s="34"/>
      <c r="AB258" s="34"/>
      <c r="AC258" s="34"/>
      <c r="AD258" s="34"/>
      <c r="AE258" s="34"/>
      <c r="AF258" s="102"/>
      <c r="AG258" s="102"/>
      <c r="AH258" s="102"/>
      <c r="AI258" s="102"/>
      <c r="AJ258" s="102"/>
      <c r="AK258" s="33">
        <v>8</v>
      </c>
      <c r="AL258" s="191">
        <f t="shared" si="11"/>
        <v>0</v>
      </c>
    </row>
    <row r="259" spans="1:38" s="23" customFormat="1" ht="13.5" thickBot="1">
      <c r="A259" s="224"/>
      <c r="B259" s="226"/>
      <c r="C259" s="252"/>
      <c r="D259" s="273"/>
      <c r="E259" s="151"/>
      <c r="F259" s="135">
        <f t="shared" si="9"/>
        <v>1</v>
      </c>
      <c r="G259" s="58">
        <v>254</v>
      </c>
      <c r="H259" s="231" t="s">
        <v>453</v>
      </c>
      <c r="I259" s="236" t="s">
        <v>452</v>
      </c>
      <c r="J259" s="27">
        <f t="shared" si="10"/>
        <v>0</v>
      </c>
      <c r="K259" s="31"/>
      <c r="L259" s="30"/>
      <c r="M259" s="30"/>
      <c r="N259" s="30"/>
      <c r="O259" s="30"/>
      <c r="P259" s="30"/>
      <c r="Q259" s="30"/>
      <c r="R259" s="30"/>
      <c r="S259" s="30"/>
      <c r="T259" s="30"/>
      <c r="U259" s="30"/>
      <c r="V259" s="30"/>
      <c r="W259" s="30"/>
      <c r="X259" s="30"/>
      <c r="Y259" s="30"/>
      <c r="Z259" s="30"/>
      <c r="AA259" s="30"/>
      <c r="AB259" s="30"/>
      <c r="AC259" s="30"/>
      <c r="AD259" s="30"/>
      <c r="AE259" s="30"/>
      <c r="AF259" s="103"/>
      <c r="AG259" s="103"/>
      <c r="AH259" s="103"/>
      <c r="AI259" s="103"/>
      <c r="AJ259" s="103"/>
      <c r="AK259" s="29"/>
      <c r="AL259" s="191">
        <f t="shared" si="11"/>
        <v>0</v>
      </c>
    </row>
    <row r="260" spans="1:38" s="23" customFormat="1" ht="13.5" thickBot="1">
      <c r="A260" s="224"/>
      <c r="B260" s="226"/>
      <c r="C260" s="252"/>
      <c r="D260" s="273"/>
      <c r="E260" s="151"/>
      <c r="F260" s="135">
        <f t="shared" si="9"/>
        <v>1</v>
      </c>
      <c r="G260" s="58">
        <v>255</v>
      </c>
      <c r="H260" s="231" t="s">
        <v>454</v>
      </c>
      <c r="I260" s="236" t="s">
        <v>452</v>
      </c>
      <c r="J260" s="27">
        <f t="shared" si="10"/>
        <v>3</v>
      </c>
      <c r="K260" s="31"/>
      <c r="L260" s="30"/>
      <c r="M260" s="30"/>
      <c r="N260" s="30"/>
      <c r="O260" s="30"/>
      <c r="P260" s="30"/>
      <c r="Q260" s="30"/>
      <c r="R260" s="30"/>
      <c r="S260" s="30"/>
      <c r="T260" s="30"/>
      <c r="U260" s="30"/>
      <c r="V260" s="30"/>
      <c r="W260" s="30"/>
      <c r="X260" s="30"/>
      <c r="Y260" s="30"/>
      <c r="Z260" s="30"/>
      <c r="AA260" s="30">
        <v>3</v>
      </c>
      <c r="AB260" s="30"/>
      <c r="AC260" s="30"/>
      <c r="AD260" s="30"/>
      <c r="AE260" s="30"/>
      <c r="AF260" s="103"/>
      <c r="AG260" s="103"/>
      <c r="AH260" s="103"/>
      <c r="AI260" s="103"/>
      <c r="AJ260" s="103"/>
      <c r="AK260" s="29"/>
      <c r="AL260" s="191">
        <f t="shared" si="11"/>
        <v>0</v>
      </c>
    </row>
    <row r="261" spans="1:38" s="23" customFormat="1" ht="13.5" thickBot="1">
      <c r="A261" s="224"/>
      <c r="B261" s="226"/>
      <c r="C261" s="252"/>
      <c r="D261" s="273"/>
      <c r="E261" s="151"/>
      <c r="F261" s="135">
        <f t="shared" si="9"/>
        <v>1</v>
      </c>
      <c r="G261" s="58">
        <v>256</v>
      </c>
      <c r="H261" s="231" t="s">
        <v>455</v>
      </c>
      <c r="I261" s="236" t="s">
        <v>452</v>
      </c>
      <c r="J261" s="27">
        <f t="shared" si="10"/>
        <v>4</v>
      </c>
      <c r="K261" s="31"/>
      <c r="L261" s="30"/>
      <c r="M261" s="30"/>
      <c r="N261" s="30"/>
      <c r="O261" s="30"/>
      <c r="P261" s="30"/>
      <c r="Q261" s="30"/>
      <c r="R261" s="30"/>
      <c r="S261" s="30"/>
      <c r="T261" s="30"/>
      <c r="U261" s="30"/>
      <c r="V261" s="30"/>
      <c r="W261" s="30">
        <v>4</v>
      </c>
      <c r="X261" s="30"/>
      <c r="Y261" s="30"/>
      <c r="Z261" s="30"/>
      <c r="AA261" s="30"/>
      <c r="AB261" s="30"/>
      <c r="AC261" s="30"/>
      <c r="AD261" s="30"/>
      <c r="AE261" s="30"/>
      <c r="AF261" s="103"/>
      <c r="AG261" s="103"/>
      <c r="AH261" s="103"/>
      <c r="AI261" s="103"/>
      <c r="AJ261" s="103"/>
      <c r="AK261" s="29"/>
      <c r="AL261" s="191">
        <f t="shared" si="11"/>
        <v>0</v>
      </c>
    </row>
    <row r="262" spans="1:38" s="23" customFormat="1" ht="13.5" thickBot="1">
      <c r="A262" s="224"/>
      <c r="B262" s="226"/>
      <c r="C262" s="252"/>
      <c r="D262" s="273"/>
      <c r="E262" s="151"/>
      <c r="F262" s="135">
        <f t="shared" ref="F262:F274" si="12">IF(E262="uit",0,1)</f>
        <v>1</v>
      </c>
      <c r="G262" s="58">
        <v>257</v>
      </c>
      <c r="H262" s="231" t="s">
        <v>456</v>
      </c>
      <c r="I262" s="236" t="s">
        <v>452</v>
      </c>
      <c r="J262" s="27">
        <f t="shared" ref="J262:J274" si="13">SUM(K262:AK262)*F262</f>
        <v>0</v>
      </c>
      <c r="K262" s="31"/>
      <c r="L262" s="30"/>
      <c r="M262" s="30"/>
      <c r="N262" s="30"/>
      <c r="O262" s="30"/>
      <c r="P262" s="30"/>
      <c r="Q262" s="30"/>
      <c r="R262" s="30"/>
      <c r="S262" s="30"/>
      <c r="T262" s="30"/>
      <c r="U262" s="30"/>
      <c r="V262" s="30"/>
      <c r="W262" s="30"/>
      <c r="X262" s="30"/>
      <c r="Y262" s="30"/>
      <c r="Z262" s="30"/>
      <c r="AA262" s="30"/>
      <c r="AB262" s="30"/>
      <c r="AC262" s="30"/>
      <c r="AD262" s="30"/>
      <c r="AE262" s="30"/>
      <c r="AF262" s="103"/>
      <c r="AG262" s="103"/>
      <c r="AH262" s="103"/>
      <c r="AI262" s="103"/>
      <c r="AJ262" s="103"/>
      <c r="AK262" s="29"/>
      <c r="AL262" s="191">
        <f t="shared" ref="AL262:AL274" si="14">E262</f>
        <v>0</v>
      </c>
    </row>
    <row r="263" spans="1:38" s="23" customFormat="1" ht="13.5" thickBot="1">
      <c r="A263" s="224"/>
      <c r="B263" s="226"/>
      <c r="C263" s="252" t="s">
        <v>178</v>
      </c>
      <c r="D263" s="273" t="s">
        <v>178</v>
      </c>
      <c r="E263" s="151" t="s">
        <v>31</v>
      </c>
      <c r="F263" s="135">
        <f t="shared" si="12"/>
        <v>0</v>
      </c>
      <c r="G263" s="58">
        <v>258</v>
      </c>
      <c r="H263" s="231" t="s">
        <v>457</v>
      </c>
      <c r="I263" s="236" t="s">
        <v>452</v>
      </c>
      <c r="J263" s="27">
        <f t="shared" si="13"/>
        <v>0</v>
      </c>
      <c r="K263" s="31"/>
      <c r="L263" s="30"/>
      <c r="M263" s="30"/>
      <c r="N263" s="30"/>
      <c r="O263" s="30"/>
      <c r="P263" s="30"/>
      <c r="Q263" s="30"/>
      <c r="R263" s="30"/>
      <c r="S263" s="30"/>
      <c r="T263" s="30"/>
      <c r="U263" s="30"/>
      <c r="V263" s="30"/>
      <c r="W263" s="30"/>
      <c r="X263" s="30"/>
      <c r="Y263" s="30"/>
      <c r="Z263" s="30"/>
      <c r="AA263" s="30"/>
      <c r="AB263" s="30"/>
      <c r="AC263" s="30"/>
      <c r="AD263" s="30"/>
      <c r="AE263" s="30"/>
      <c r="AF263" s="103"/>
      <c r="AG263" s="103"/>
      <c r="AH263" s="103"/>
      <c r="AI263" s="103"/>
      <c r="AJ263" s="103"/>
      <c r="AK263" s="29"/>
      <c r="AL263" s="191" t="str">
        <f t="shared" si="14"/>
        <v>uit</v>
      </c>
    </row>
    <row r="264" spans="1:38" s="23" customFormat="1" ht="13.5" thickBot="1">
      <c r="A264" s="224"/>
      <c r="B264" s="226"/>
      <c r="C264" s="252"/>
      <c r="D264" s="273"/>
      <c r="E264" s="151"/>
      <c r="F264" s="135">
        <f t="shared" si="12"/>
        <v>1</v>
      </c>
      <c r="G264" s="58">
        <v>259</v>
      </c>
      <c r="H264" s="231" t="s">
        <v>458</v>
      </c>
      <c r="I264" s="236" t="s">
        <v>452</v>
      </c>
      <c r="J264" s="27">
        <f t="shared" si="13"/>
        <v>4</v>
      </c>
      <c r="K264" s="31"/>
      <c r="L264" s="30"/>
      <c r="M264" s="30"/>
      <c r="N264" s="30"/>
      <c r="O264" s="30"/>
      <c r="P264" s="30"/>
      <c r="Q264" s="30"/>
      <c r="R264" s="30"/>
      <c r="S264" s="30"/>
      <c r="T264" s="30"/>
      <c r="U264" s="30"/>
      <c r="V264" s="30"/>
      <c r="W264" s="30"/>
      <c r="X264" s="30"/>
      <c r="Y264" s="30"/>
      <c r="Z264" s="30"/>
      <c r="AA264" s="30">
        <v>4</v>
      </c>
      <c r="AB264" s="30"/>
      <c r="AC264" s="30"/>
      <c r="AD264" s="30"/>
      <c r="AE264" s="30"/>
      <c r="AF264" s="103"/>
      <c r="AG264" s="103"/>
      <c r="AH264" s="103"/>
      <c r="AI264" s="103"/>
      <c r="AJ264" s="103"/>
      <c r="AK264" s="29"/>
      <c r="AL264" s="191">
        <f t="shared" si="14"/>
        <v>0</v>
      </c>
    </row>
    <row r="265" spans="1:38" s="23" customFormat="1" ht="13.5" thickBot="1">
      <c r="A265" s="224"/>
      <c r="B265" s="226"/>
      <c r="C265" s="252"/>
      <c r="D265" s="273"/>
      <c r="E265" s="151" t="s">
        <v>31</v>
      </c>
      <c r="F265" s="135">
        <f t="shared" si="12"/>
        <v>0</v>
      </c>
      <c r="G265" s="58">
        <v>260</v>
      </c>
      <c r="H265" s="231" t="s">
        <v>459</v>
      </c>
      <c r="I265" s="236" t="s">
        <v>452</v>
      </c>
      <c r="J265" s="27">
        <f t="shared" si="13"/>
        <v>0</v>
      </c>
      <c r="K265" s="31"/>
      <c r="L265" s="30"/>
      <c r="M265" s="30"/>
      <c r="N265" s="30"/>
      <c r="O265" s="30"/>
      <c r="P265" s="30"/>
      <c r="Q265" s="30"/>
      <c r="R265" s="30"/>
      <c r="S265" s="30"/>
      <c r="T265" s="30"/>
      <c r="U265" s="30"/>
      <c r="V265" s="30"/>
      <c r="W265" s="30"/>
      <c r="X265" s="30"/>
      <c r="Y265" s="30"/>
      <c r="Z265" s="30"/>
      <c r="AA265" s="30"/>
      <c r="AB265" s="30"/>
      <c r="AC265" s="30"/>
      <c r="AD265" s="30"/>
      <c r="AE265" s="30"/>
      <c r="AF265" s="103"/>
      <c r="AG265" s="103"/>
      <c r="AH265" s="103"/>
      <c r="AI265" s="103"/>
      <c r="AJ265" s="103"/>
      <c r="AK265" s="29"/>
      <c r="AL265" s="191"/>
    </row>
    <row r="266" spans="1:38" s="23" customFormat="1" ht="13.5" thickBot="1">
      <c r="A266" s="224"/>
      <c r="B266" s="226"/>
      <c r="C266" s="252"/>
      <c r="D266" s="273"/>
      <c r="E266" s="151" t="s">
        <v>31</v>
      </c>
      <c r="F266" s="135">
        <f t="shared" si="12"/>
        <v>0</v>
      </c>
      <c r="G266" s="58">
        <v>261</v>
      </c>
      <c r="H266" s="231" t="s">
        <v>460</v>
      </c>
      <c r="I266" s="236" t="s">
        <v>452</v>
      </c>
      <c r="J266" s="27">
        <f t="shared" si="13"/>
        <v>0</v>
      </c>
      <c r="K266" s="31"/>
      <c r="L266" s="30"/>
      <c r="M266" s="30"/>
      <c r="N266" s="30"/>
      <c r="O266" s="30"/>
      <c r="P266" s="30"/>
      <c r="Q266" s="30"/>
      <c r="R266" s="30"/>
      <c r="S266" s="30"/>
      <c r="T266" s="30"/>
      <c r="U266" s="30"/>
      <c r="V266" s="30"/>
      <c r="W266" s="30"/>
      <c r="X266" s="30"/>
      <c r="Y266" s="30"/>
      <c r="Z266" s="30"/>
      <c r="AA266" s="30"/>
      <c r="AB266" s="30"/>
      <c r="AC266" s="30"/>
      <c r="AD266" s="30"/>
      <c r="AE266" s="30"/>
      <c r="AF266" s="103"/>
      <c r="AG266" s="103"/>
      <c r="AH266" s="103"/>
      <c r="AI266" s="103"/>
      <c r="AJ266" s="103"/>
      <c r="AK266" s="29"/>
      <c r="AL266" s="191"/>
    </row>
    <row r="267" spans="1:38" s="23" customFormat="1" ht="13.5" thickBot="1">
      <c r="A267" s="224"/>
      <c r="B267" s="226"/>
      <c r="C267" s="252"/>
      <c r="D267" s="273"/>
      <c r="E267" s="151" t="s">
        <v>31</v>
      </c>
      <c r="F267" s="135">
        <f t="shared" si="12"/>
        <v>0</v>
      </c>
      <c r="G267" s="58">
        <v>262</v>
      </c>
      <c r="H267" s="231" t="s">
        <v>461</v>
      </c>
      <c r="I267" s="236" t="s">
        <v>452</v>
      </c>
      <c r="J267" s="27">
        <f t="shared" si="13"/>
        <v>0</v>
      </c>
      <c r="K267" s="31"/>
      <c r="L267" s="30"/>
      <c r="M267" s="30"/>
      <c r="N267" s="30"/>
      <c r="O267" s="30"/>
      <c r="P267" s="30"/>
      <c r="Q267" s="30"/>
      <c r="R267" s="30"/>
      <c r="S267" s="30"/>
      <c r="T267" s="30"/>
      <c r="U267" s="30"/>
      <c r="V267" s="30"/>
      <c r="W267" s="30"/>
      <c r="X267" s="30"/>
      <c r="Y267" s="30"/>
      <c r="Z267" s="30"/>
      <c r="AA267" s="30"/>
      <c r="AB267" s="30"/>
      <c r="AC267" s="30"/>
      <c r="AD267" s="30"/>
      <c r="AE267" s="30"/>
      <c r="AF267" s="103"/>
      <c r="AG267" s="103"/>
      <c r="AH267" s="103"/>
      <c r="AI267" s="103"/>
      <c r="AJ267" s="103"/>
      <c r="AK267" s="29"/>
      <c r="AL267" s="191"/>
    </row>
    <row r="268" spans="1:38" s="23" customFormat="1" ht="13.5" thickBot="1">
      <c r="A268" s="224"/>
      <c r="B268" s="226"/>
      <c r="C268" s="252"/>
      <c r="D268" s="273"/>
      <c r="E268" s="151" t="s">
        <v>31</v>
      </c>
      <c r="F268" s="135">
        <f t="shared" si="12"/>
        <v>0</v>
      </c>
      <c r="G268" s="58">
        <v>263</v>
      </c>
      <c r="H268" s="231" t="s">
        <v>462</v>
      </c>
      <c r="I268" s="236" t="s">
        <v>452</v>
      </c>
      <c r="J268" s="27">
        <f t="shared" si="13"/>
        <v>0</v>
      </c>
      <c r="K268" s="31"/>
      <c r="L268" s="30"/>
      <c r="M268" s="30"/>
      <c r="N268" s="30"/>
      <c r="O268" s="30"/>
      <c r="P268" s="30"/>
      <c r="Q268" s="30"/>
      <c r="R268" s="30"/>
      <c r="S268" s="30"/>
      <c r="T268" s="30"/>
      <c r="U268" s="30"/>
      <c r="V268" s="30"/>
      <c r="W268" s="30"/>
      <c r="X268" s="30"/>
      <c r="Y268" s="30"/>
      <c r="Z268" s="30"/>
      <c r="AA268" s="30"/>
      <c r="AB268" s="30"/>
      <c r="AC268" s="30"/>
      <c r="AD268" s="30"/>
      <c r="AE268" s="30"/>
      <c r="AF268" s="103"/>
      <c r="AG268" s="103"/>
      <c r="AH268" s="103"/>
      <c r="AI268" s="103"/>
      <c r="AJ268" s="103"/>
      <c r="AK268" s="29"/>
      <c r="AL268" s="191"/>
    </row>
    <row r="269" spans="1:38" s="23" customFormat="1" ht="13.5" thickBot="1">
      <c r="A269" s="224"/>
      <c r="B269" s="226"/>
      <c r="C269" s="252"/>
      <c r="D269" s="273"/>
      <c r="E269" s="151"/>
      <c r="F269" s="135">
        <f t="shared" si="12"/>
        <v>1</v>
      </c>
      <c r="G269" s="58">
        <v>264</v>
      </c>
      <c r="H269" s="231" t="s">
        <v>538</v>
      </c>
      <c r="I269" s="236" t="s">
        <v>452</v>
      </c>
      <c r="J269" s="116">
        <f>SUM(K269:AK269)*F269</f>
        <v>43</v>
      </c>
      <c r="K269" s="31"/>
      <c r="L269" s="30"/>
      <c r="M269" s="30"/>
      <c r="N269" s="30">
        <v>7</v>
      </c>
      <c r="O269" s="30">
        <v>2</v>
      </c>
      <c r="P269" s="30"/>
      <c r="Q269" s="30">
        <v>10</v>
      </c>
      <c r="R269" s="30"/>
      <c r="S269" s="30"/>
      <c r="T269" s="30"/>
      <c r="U269" s="30"/>
      <c r="V269" s="30"/>
      <c r="W269" s="30">
        <v>5</v>
      </c>
      <c r="X269" s="30"/>
      <c r="Y269" s="30"/>
      <c r="Z269" s="30">
        <v>8</v>
      </c>
      <c r="AA269" s="30"/>
      <c r="AB269" s="30"/>
      <c r="AC269" s="30"/>
      <c r="AD269" s="30">
        <v>5</v>
      </c>
      <c r="AE269" s="30"/>
      <c r="AF269" s="103">
        <v>6</v>
      </c>
      <c r="AG269" s="103"/>
      <c r="AH269" s="103"/>
      <c r="AI269" s="103"/>
      <c r="AJ269" s="103"/>
      <c r="AK269" s="29"/>
      <c r="AL269" s="191"/>
    </row>
    <row r="270" spans="1:38" s="23" customFormat="1" ht="13.5" thickBot="1">
      <c r="A270" s="224"/>
      <c r="B270" s="226"/>
      <c r="C270" s="350"/>
      <c r="D270" s="351"/>
      <c r="E270" s="352"/>
      <c r="F270" s="353">
        <f t="shared" si="12"/>
        <v>1</v>
      </c>
      <c r="G270" s="354">
        <v>501</v>
      </c>
      <c r="H270" s="355" t="s">
        <v>466</v>
      </c>
      <c r="I270" s="356" t="s">
        <v>201</v>
      </c>
      <c r="J270" s="116">
        <f t="shared" si="13"/>
        <v>175</v>
      </c>
      <c r="K270" s="31"/>
      <c r="L270" s="30"/>
      <c r="M270" s="30"/>
      <c r="N270" s="30"/>
      <c r="O270" s="30"/>
      <c r="P270" s="30"/>
      <c r="Q270" s="30"/>
      <c r="R270" s="30"/>
      <c r="S270" s="30"/>
      <c r="T270" s="30"/>
      <c r="U270" s="30"/>
      <c r="V270" s="30"/>
      <c r="W270" s="30"/>
      <c r="X270" s="30">
        <v>30</v>
      </c>
      <c r="Y270" s="30">
        <v>35</v>
      </c>
      <c r="Z270" s="30"/>
      <c r="AA270" s="30"/>
      <c r="AB270" s="30">
        <v>35</v>
      </c>
      <c r="AC270" s="30">
        <v>25</v>
      </c>
      <c r="AD270" s="30"/>
      <c r="AE270" s="30"/>
      <c r="AF270" s="103"/>
      <c r="AG270" s="103"/>
      <c r="AH270" s="103"/>
      <c r="AI270" s="103">
        <v>50</v>
      </c>
      <c r="AJ270" s="103"/>
      <c r="AK270" s="29"/>
      <c r="AL270" s="191">
        <f t="shared" si="14"/>
        <v>0</v>
      </c>
    </row>
    <row r="271" spans="1:38" s="23" customFormat="1" ht="13.5" thickBot="1">
      <c r="A271" s="224"/>
      <c r="B271" s="226"/>
      <c r="C271" s="350"/>
      <c r="D271" s="351"/>
      <c r="E271" s="352" t="s">
        <v>31</v>
      </c>
      <c r="F271" s="353">
        <f t="shared" si="12"/>
        <v>0</v>
      </c>
      <c r="G271" s="354">
        <v>502</v>
      </c>
      <c r="H271" s="355" t="s">
        <v>500</v>
      </c>
      <c r="I271" s="356" t="s">
        <v>83</v>
      </c>
      <c r="J271" s="116">
        <f t="shared" si="13"/>
        <v>0</v>
      </c>
      <c r="K271" s="31"/>
      <c r="L271" s="30"/>
      <c r="M271" s="30"/>
      <c r="N271" s="30"/>
      <c r="O271" s="30"/>
      <c r="P271" s="30"/>
      <c r="Q271" s="30"/>
      <c r="R271" s="30"/>
      <c r="S271" s="30"/>
      <c r="T271" s="30"/>
      <c r="U271" s="30"/>
      <c r="V271" s="30"/>
      <c r="W271" s="30"/>
      <c r="X271" s="30"/>
      <c r="Y271" s="30"/>
      <c r="Z271" s="30"/>
      <c r="AA271" s="30"/>
      <c r="AB271" s="30"/>
      <c r="AC271" s="30"/>
      <c r="AD271" s="30"/>
      <c r="AE271" s="30"/>
      <c r="AF271" s="103"/>
      <c r="AG271" s="103"/>
      <c r="AH271" s="103"/>
      <c r="AI271" s="103"/>
      <c r="AJ271" s="103"/>
      <c r="AK271" s="29"/>
      <c r="AL271" s="191" t="str">
        <f t="shared" si="14"/>
        <v>uit</v>
      </c>
    </row>
    <row r="272" spans="1:38" s="23" customFormat="1" ht="13.5" thickBot="1">
      <c r="A272" s="224"/>
      <c r="B272" s="226"/>
      <c r="C272" s="350"/>
      <c r="D272" s="351"/>
      <c r="E272" s="352"/>
      <c r="F272" s="353">
        <f t="shared" si="12"/>
        <v>1</v>
      </c>
      <c r="G272" s="354"/>
      <c r="H272" s="355"/>
      <c r="I272" s="356"/>
      <c r="J272" s="116">
        <f t="shared" si="13"/>
        <v>0</v>
      </c>
      <c r="K272" s="31"/>
      <c r="L272" s="30"/>
      <c r="M272" s="30"/>
      <c r="N272" s="30"/>
      <c r="O272" s="30"/>
      <c r="P272" s="30"/>
      <c r="Q272" s="30"/>
      <c r="R272" s="30"/>
      <c r="S272" s="30"/>
      <c r="T272" s="30"/>
      <c r="U272" s="30"/>
      <c r="V272" s="30"/>
      <c r="W272" s="30"/>
      <c r="X272" s="30"/>
      <c r="Y272" s="30"/>
      <c r="Z272" s="30"/>
      <c r="AA272" s="30"/>
      <c r="AB272" s="30"/>
      <c r="AC272" s="30"/>
      <c r="AD272" s="30"/>
      <c r="AE272" s="30"/>
      <c r="AF272" s="103"/>
      <c r="AG272" s="103"/>
      <c r="AH272" s="103"/>
      <c r="AI272" s="103"/>
      <c r="AJ272" s="103"/>
      <c r="AK272" s="29"/>
      <c r="AL272" s="191">
        <f t="shared" si="14"/>
        <v>0</v>
      </c>
    </row>
    <row r="273" spans="1:38" s="23" customFormat="1" ht="13.5" thickBot="1">
      <c r="A273" s="224"/>
      <c r="B273" s="226"/>
      <c r="C273" s="350"/>
      <c r="D273" s="351"/>
      <c r="E273" s="352"/>
      <c r="F273" s="353">
        <f t="shared" si="12"/>
        <v>1</v>
      </c>
      <c r="G273" s="354"/>
      <c r="H273" s="357"/>
      <c r="I273" s="356"/>
      <c r="J273" s="116">
        <f t="shared" si="13"/>
        <v>0</v>
      </c>
      <c r="K273" s="31"/>
      <c r="L273" s="30"/>
      <c r="M273" s="30"/>
      <c r="N273" s="30"/>
      <c r="O273" s="30"/>
      <c r="P273" s="30"/>
      <c r="Q273" s="30"/>
      <c r="R273" s="30"/>
      <c r="S273" s="30"/>
      <c r="T273" s="30"/>
      <c r="U273" s="30"/>
      <c r="V273" s="30"/>
      <c r="W273" s="30"/>
      <c r="X273" s="30"/>
      <c r="Y273" s="30"/>
      <c r="Z273" s="30"/>
      <c r="AA273" s="30"/>
      <c r="AB273" s="30"/>
      <c r="AC273" s="30"/>
      <c r="AD273" s="30"/>
      <c r="AE273" s="30"/>
      <c r="AF273" s="103"/>
      <c r="AG273" s="103"/>
      <c r="AH273" s="103"/>
      <c r="AI273" s="103"/>
      <c r="AJ273" s="103"/>
      <c r="AK273" s="29"/>
      <c r="AL273" s="191">
        <f t="shared" si="14"/>
        <v>0</v>
      </c>
    </row>
    <row r="274" spans="1:38" s="23" customFormat="1" ht="13.5" thickBot="1">
      <c r="A274" s="224"/>
      <c r="B274" s="226"/>
      <c r="C274" s="358"/>
      <c r="D274" s="359"/>
      <c r="E274" s="360"/>
      <c r="F274" s="361">
        <f t="shared" si="12"/>
        <v>1</v>
      </c>
      <c r="G274" s="362"/>
      <c r="H274" s="357"/>
      <c r="I274" s="356"/>
      <c r="J274" s="116">
        <f t="shared" si="13"/>
        <v>0</v>
      </c>
      <c r="K274" s="26"/>
      <c r="L274" s="25"/>
      <c r="M274" s="25"/>
      <c r="N274" s="25"/>
      <c r="O274" s="25"/>
      <c r="P274" s="25"/>
      <c r="Q274" s="25"/>
      <c r="R274" s="25"/>
      <c r="S274" s="25"/>
      <c r="T274" s="25"/>
      <c r="U274" s="25"/>
      <c r="V274" s="25"/>
      <c r="W274" s="25"/>
      <c r="X274" s="25"/>
      <c r="Y274" s="25"/>
      <c r="Z274" s="25"/>
      <c r="AA274" s="25"/>
      <c r="AB274" s="25"/>
      <c r="AC274" s="25"/>
      <c r="AD274" s="25"/>
      <c r="AE274" s="25"/>
      <c r="AF274" s="104"/>
      <c r="AG274" s="104"/>
      <c r="AH274" s="104"/>
      <c r="AI274" s="104"/>
      <c r="AJ274" s="104"/>
      <c r="AK274" s="24"/>
      <c r="AL274" s="191">
        <f t="shared" si="14"/>
        <v>0</v>
      </c>
    </row>
    <row r="275" spans="1:38" s="16" customFormat="1" ht="13.5" hidden="1" customHeight="1" thickBot="1">
      <c r="A275" s="410"/>
      <c r="B275" s="411"/>
      <c r="C275" s="21"/>
      <c r="D275" s="21"/>
      <c r="E275" s="22"/>
      <c r="F275" s="18"/>
      <c r="G275" s="18">
        <v>999</v>
      </c>
      <c r="H275" s="126" t="s">
        <v>56</v>
      </c>
      <c r="I275" s="236" t="s">
        <v>101</v>
      </c>
      <c r="J275" s="20"/>
      <c r="K275" s="19"/>
      <c r="L275" s="18"/>
      <c r="M275" s="18"/>
      <c r="N275" s="18"/>
      <c r="O275" s="18"/>
      <c r="P275" s="18"/>
      <c r="Q275" s="18"/>
      <c r="R275" s="18"/>
      <c r="S275" s="18"/>
      <c r="T275" s="18"/>
      <c r="U275" s="18"/>
      <c r="V275" s="18"/>
      <c r="W275" s="18"/>
      <c r="X275" s="18"/>
      <c r="Y275" s="18"/>
      <c r="Z275" s="18"/>
      <c r="AA275" s="18"/>
      <c r="AB275" s="18"/>
      <c r="AC275" s="18"/>
      <c r="AD275" s="18"/>
      <c r="AE275" s="18"/>
      <c r="AF275" s="108"/>
      <c r="AG275" s="108"/>
      <c r="AH275" s="108"/>
      <c r="AI275" s="108"/>
      <c r="AJ275" s="108"/>
      <c r="AK275" s="17"/>
      <c r="AL275" s="191"/>
    </row>
    <row r="276" spans="1:38" s="168" customFormat="1">
      <c r="E276" s="188"/>
      <c r="F276" s="190"/>
      <c r="G276" s="190"/>
      <c r="J276" s="190"/>
      <c r="AK276" s="190"/>
      <c r="AL276" s="191"/>
    </row>
    <row r="277" spans="1:38" s="168" customFormat="1" ht="12.75" hidden="1" customHeight="1">
      <c r="E277" s="188"/>
      <c r="F277" s="190"/>
      <c r="G277" s="190"/>
      <c r="H277" s="192"/>
      <c r="J277" s="190"/>
      <c r="AK277" s="190"/>
      <c r="AL277" s="191"/>
    </row>
    <row r="278" spans="1:38" s="168" customFormat="1" ht="12.75" hidden="1" customHeight="1">
      <c r="E278" s="188"/>
      <c r="F278" s="190"/>
      <c r="G278" s="190"/>
      <c r="H278" s="193" t="s">
        <v>22</v>
      </c>
      <c r="J278" s="190"/>
      <c r="AK278" s="190"/>
      <c r="AL278" s="191"/>
    </row>
    <row r="279" spans="1:38" s="168" customFormat="1" ht="12.75" hidden="1" customHeight="1">
      <c r="E279" s="188"/>
      <c r="F279" s="190"/>
      <c r="G279" s="190"/>
      <c r="H279" s="193" t="s">
        <v>20</v>
      </c>
      <c r="J279" s="190"/>
      <c r="AK279" s="190"/>
      <c r="AL279" s="191"/>
    </row>
    <row r="280" spans="1:38" s="168" customFormat="1" ht="12.75" hidden="1" customHeight="1">
      <c r="E280" s="188"/>
      <c r="F280" s="190"/>
      <c r="G280" s="190"/>
      <c r="H280" s="193" t="s">
        <v>18</v>
      </c>
      <c r="J280" s="190"/>
      <c r="AK280" s="190"/>
      <c r="AL280" s="191"/>
    </row>
    <row r="281" spans="1:38" s="168" customFormat="1" ht="12.75" hidden="1" customHeight="1">
      <c r="E281" s="188"/>
      <c r="F281" s="190"/>
      <c r="G281" s="190"/>
      <c r="H281" s="193" t="s">
        <v>16</v>
      </c>
      <c r="J281" s="190"/>
      <c r="AK281" s="190"/>
      <c r="AL281" s="191"/>
    </row>
    <row r="282" spans="1:38" s="168" customFormat="1" ht="12.75" hidden="1" customHeight="1">
      <c r="E282" s="188"/>
      <c r="F282" s="190"/>
      <c r="G282" s="190"/>
      <c r="H282" s="193" t="s">
        <v>15</v>
      </c>
      <c r="J282" s="190"/>
      <c r="AK282" s="190"/>
      <c r="AL282" s="191"/>
    </row>
    <row r="283" spans="1:38" s="168" customFormat="1" ht="12.75" hidden="1" customHeight="1">
      <c r="E283" s="188"/>
      <c r="F283" s="190"/>
      <c r="G283" s="190"/>
      <c r="H283" s="194" t="s">
        <v>14</v>
      </c>
      <c r="J283" s="190"/>
      <c r="AK283" s="190"/>
      <c r="AL283" s="191"/>
    </row>
    <row r="284" spans="1:38" s="168" customFormat="1" ht="12.75" hidden="1" customHeight="1">
      <c r="E284" s="188"/>
      <c r="F284" s="190"/>
      <c r="G284" s="190"/>
      <c r="H284" s="193" t="s">
        <v>13</v>
      </c>
      <c r="J284" s="190"/>
      <c r="AK284" s="190"/>
      <c r="AL284" s="191"/>
    </row>
    <row r="285" spans="1:38" s="168" customFormat="1" ht="12.75" hidden="1" customHeight="1">
      <c r="E285" s="188"/>
      <c r="F285" s="190"/>
      <c r="G285" s="190"/>
      <c r="H285" s="193" t="s">
        <v>12</v>
      </c>
      <c r="J285" s="190"/>
      <c r="AK285" s="190"/>
      <c r="AL285" s="191"/>
    </row>
    <row r="286" spans="1:38" s="168" customFormat="1" ht="12.75" hidden="1" customHeight="1">
      <c r="E286" s="188"/>
      <c r="F286" s="190"/>
      <c r="G286" s="190"/>
      <c r="H286" s="193" t="s">
        <v>11</v>
      </c>
      <c r="J286" s="190"/>
      <c r="AK286" s="190"/>
      <c r="AL286" s="191"/>
    </row>
    <row r="287" spans="1:38" s="168" customFormat="1" ht="12.75" hidden="1" customHeight="1">
      <c r="E287" s="188"/>
      <c r="F287" s="190"/>
      <c r="G287" s="190"/>
      <c r="H287" s="193" t="s">
        <v>10</v>
      </c>
      <c r="J287" s="190"/>
      <c r="AK287" s="190"/>
      <c r="AL287" s="191"/>
    </row>
    <row r="288" spans="1:38" s="168" customFormat="1" ht="12.75" hidden="1" customHeight="1">
      <c r="E288" s="188"/>
      <c r="F288" s="190"/>
      <c r="G288" s="190"/>
      <c r="H288" s="195" t="s">
        <v>9</v>
      </c>
      <c r="J288" s="190"/>
      <c r="AK288" s="190"/>
      <c r="AL288" s="191"/>
    </row>
    <row r="289" spans="5:38" s="168" customFormat="1" ht="12.75" hidden="1" customHeight="1">
      <c r="E289" s="188"/>
      <c r="F289" s="190"/>
      <c r="G289" s="190"/>
      <c r="H289" s="195" t="s">
        <v>8</v>
      </c>
      <c r="J289" s="190"/>
      <c r="AK289" s="190"/>
      <c r="AL289" s="191"/>
    </row>
    <row r="290" spans="5:38" s="168" customFormat="1" ht="12.75" hidden="1" customHeight="1">
      <c r="E290" s="188"/>
      <c r="F290" s="190"/>
      <c r="G290" s="190"/>
      <c r="H290" s="193" t="s">
        <v>7</v>
      </c>
      <c r="J290" s="190"/>
      <c r="AK290" s="190"/>
      <c r="AL290" s="191"/>
    </row>
    <row r="291" spans="5:38" s="168" customFormat="1" ht="12.75" hidden="1" customHeight="1">
      <c r="E291" s="188"/>
      <c r="F291" s="190"/>
      <c r="G291" s="190"/>
      <c r="H291" s="193" t="s">
        <v>6</v>
      </c>
      <c r="J291" s="190"/>
      <c r="AK291" s="190"/>
      <c r="AL291" s="191"/>
    </row>
    <row r="292" spans="5:38" s="168" customFormat="1" ht="12.75" hidden="1" customHeight="1">
      <c r="E292" s="188"/>
      <c r="F292" s="190"/>
      <c r="G292" s="190"/>
      <c r="H292" s="196" t="s">
        <v>5</v>
      </c>
      <c r="J292" s="190"/>
      <c r="AK292" s="190"/>
      <c r="AL292" s="191"/>
    </row>
    <row r="293" spans="5:38" s="168" customFormat="1" ht="12.75" hidden="1" customHeight="1">
      <c r="E293" s="188"/>
      <c r="F293" s="190"/>
      <c r="G293" s="190"/>
      <c r="H293" s="193" t="s">
        <v>4</v>
      </c>
      <c r="J293" s="190"/>
      <c r="AK293" s="190"/>
      <c r="AL293" s="191"/>
    </row>
    <row r="294" spans="5:38" s="168" customFormat="1" ht="12.75" hidden="1" customHeight="1">
      <c r="E294" s="188"/>
      <c r="F294" s="190"/>
      <c r="G294" s="190"/>
      <c r="H294" s="193" t="s">
        <v>3</v>
      </c>
      <c r="J294" s="190"/>
      <c r="AK294" s="190"/>
      <c r="AL294" s="191"/>
    </row>
    <row r="295" spans="5:38" s="168" customFormat="1" ht="12.75" hidden="1" customHeight="1">
      <c r="E295" s="188"/>
      <c r="F295" s="190"/>
      <c r="G295" s="190"/>
      <c r="H295" s="197" t="s">
        <v>2</v>
      </c>
      <c r="J295" s="190"/>
      <c r="AK295" s="190"/>
      <c r="AL295" s="191"/>
    </row>
    <row r="296" spans="5:38" s="168" customFormat="1" ht="12.75" hidden="1" customHeight="1">
      <c r="E296" s="188"/>
      <c r="F296" s="190"/>
      <c r="G296" s="190"/>
      <c r="H296" s="196" t="s">
        <v>1</v>
      </c>
      <c r="J296" s="190"/>
      <c r="AK296" s="190"/>
      <c r="AL296" s="191"/>
    </row>
    <row r="297" spans="5:38" s="168" customFormat="1" ht="13.5" hidden="1" customHeight="1" thickBot="1">
      <c r="E297" s="188"/>
      <c r="F297" s="190"/>
      <c r="G297" s="190"/>
      <c r="H297" s="198" t="s">
        <v>0</v>
      </c>
      <c r="J297" s="190"/>
      <c r="AK297" s="190"/>
      <c r="AL297" s="191"/>
    </row>
    <row r="298" spans="5:38" s="168" customFormat="1" ht="13.5" hidden="1" customHeight="1" thickBot="1">
      <c r="E298" s="188"/>
      <c r="F298" s="190"/>
      <c r="G298" s="190"/>
      <c r="H298" s="198"/>
      <c r="J298" s="190"/>
      <c r="AK298" s="190"/>
      <c r="AL298" s="191"/>
    </row>
    <row r="299" spans="5:38" s="168" customFormat="1">
      <c r="E299" s="188"/>
      <c r="F299" s="190"/>
      <c r="G299" s="190"/>
      <c r="J299" s="190"/>
      <c r="AK299" s="190"/>
      <c r="AL299" s="191"/>
    </row>
    <row r="300" spans="5:38" s="168" customFormat="1" ht="12.75" hidden="1" customHeight="1">
      <c r="E300" s="188"/>
      <c r="F300" s="190"/>
      <c r="G300" s="190"/>
      <c r="J300" s="190"/>
      <c r="AK300" s="190"/>
      <c r="AL300" s="191"/>
    </row>
    <row r="301" spans="5:38" s="168" customFormat="1" ht="12.75" hidden="1" customHeight="1">
      <c r="E301" s="188"/>
      <c r="F301" s="190"/>
      <c r="G301" s="190"/>
      <c r="J301" s="190"/>
      <c r="AK301" s="190"/>
      <c r="AL301" s="191"/>
    </row>
    <row r="302" spans="5:38" s="168" customFormat="1" ht="12.75" hidden="1" customHeight="1">
      <c r="E302" s="188"/>
      <c r="F302" s="190"/>
      <c r="G302" s="190"/>
      <c r="J302" s="190"/>
      <c r="AK302" s="190"/>
      <c r="AL302" s="191"/>
    </row>
    <row r="303" spans="5:38" s="168" customFormat="1" ht="12.75" hidden="1" customHeight="1">
      <c r="E303" s="188"/>
      <c r="F303" s="190"/>
      <c r="G303" s="190"/>
      <c r="J303" s="190"/>
      <c r="AK303" s="190"/>
      <c r="AL303" s="191"/>
    </row>
    <row r="304" spans="5:38" s="168" customFormat="1" ht="12.75" hidden="1" customHeight="1">
      <c r="E304" s="188"/>
      <c r="F304" s="190"/>
      <c r="G304" s="190"/>
      <c r="J304" s="190"/>
      <c r="AK304" s="190"/>
      <c r="AL304" s="191"/>
    </row>
    <row r="305" spans="5:38" s="168" customFormat="1" ht="12.75" hidden="1" customHeight="1">
      <c r="E305" s="188"/>
      <c r="F305" s="190"/>
      <c r="G305" s="190"/>
      <c r="J305" s="190"/>
      <c r="AK305" s="190"/>
      <c r="AL305" s="191"/>
    </row>
    <row r="306" spans="5:38" s="168" customFormat="1" ht="12.75" hidden="1" customHeight="1">
      <c r="E306" s="188"/>
      <c r="F306" s="190"/>
      <c r="G306" s="190"/>
      <c r="J306" s="190"/>
      <c r="AK306" s="190"/>
      <c r="AL306" s="191"/>
    </row>
    <row r="307" spans="5:38" s="168" customFormat="1" ht="12.75" hidden="1" customHeight="1">
      <c r="E307" s="188"/>
      <c r="F307" s="190"/>
      <c r="G307" s="190"/>
      <c r="J307" s="190"/>
      <c r="AK307" s="190"/>
      <c r="AL307" s="191"/>
    </row>
    <row r="308" spans="5:38" s="168" customFormat="1" ht="12.75" hidden="1" customHeight="1">
      <c r="AL308" s="191"/>
    </row>
    <row r="309" spans="5:38" s="168" customFormat="1">
      <c r="E309" s="188"/>
      <c r="F309" s="190"/>
      <c r="G309" s="190"/>
      <c r="J309" s="190"/>
      <c r="AK309" s="190"/>
      <c r="AL309" s="191"/>
    </row>
    <row r="310" spans="5:38" s="168" customFormat="1">
      <c r="E310" s="188"/>
      <c r="F310" s="190"/>
      <c r="G310" s="190"/>
      <c r="J310" s="190"/>
      <c r="AK310" s="190"/>
      <c r="AL310" s="191"/>
    </row>
    <row r="311" spans="5:38" s="168" customFormat="1">
      <c r="E311" s="188"/>
      <c r="F311" s="190"/>
      <c r="G311" s="190"/>
      <c r="J311" s="190"/>
      <c r="AK311" s="190"/>
      <c r="AL311" s="191"/>
    </row>
    <row r="312" spans="5:38" s="168" customFormat="1">
      <c r="E312" s="188"/>
      <c r="F312" s="190"/>
      <c r="G312" s="190"/>
      <c r="J312" s="190"/>
      <c r="AK312" s="190"/>
      <c r="AL312" s="191"/>
    </row>
    <row r="313" spans="5:38" s="168" customFormat="1">
      <c r="E313" s="188"/>
      <c r="F313" s="190"/>
      <c r="G313" s="190"/>
      <c r="J313" s="190"/>
      <c r="AK313" s="190"/>
      <c r="AL313" s="191"/>
    </row>
    <row r="314" spans="5:38" s="168" customFormat="1">
      <c r="E314" s="188"/>
      <c r="F314" s="190"/>
      <c r="G314" s="190"/>
      <c r="J314" s="190"/>
      <c r="AK314" s="190"/>
      <c r="AL314" s="191"/>
    </row>
  </sheetData>
  <sheetProtection password="E4E1" sheet="1" objects="1" scenarios="1"/>
  <mergeCells count="34">
    <mergeCell ref="A42:B42"/>
    <mergeCell ref="A78:B78"/>
    <mergeCell ref="J4:J5"/>
    <mergeCell ref="A6:B6"/>
    <mergeCell ref="A18:B18"/>
    <mergeCell ref="A30:B30"/>
    <mergeCell ref="G4:G5"/>
    <mergeCell ref="H4:H5"/>
    <mergeCell ref="A54:B54"/>
    <mergeCell ref="A66:B66"/>
    <mergeCell ref="A275:B275"/>
    <mergeCell ref="A222:B222"/>
    <mergeCell ref="A150:B150"/>
    <mergeCell ref="A162:B162"/>
    <mergeCell ref="A174:B174"/>
    <mergeCell ref="A258:B258"/>
    <mergeCell ref="A246:B246"/>
    <mergeCell ref="A186:B186"/>
    <mergeCell ref="A234:B234"/>
    <mergeCell ref="A198:B198"/>
    <mergeCell ref="A210:B210"/>
    <mergeCell ref="A114:B114"/>
    <mergeCell ref="A138:B138"/>
    <mergeCell ref="A90:B90"/>
    <mergeCell ref="A126:B126"/>
    <mergeCell ref="A102:B102"/>
    <mergeCell ref="E1:I3"/>
    <mergeCell ref="B1:C1"/>
    <mergeCell ref="I4:I5"/>
    <mergeCell ref="F4:F5"/>
    <mergeCell ref="B2:C2"/>
    <mergeCell ref="B3:C3"/>
    <mergeCell ref="C4:C5"/>
    <mergeCell ref="D4:D5"/>
  </mergeCells>
  <phoneticPr fontId="0" type="noConversion"/>
  <conditionalFormatting sqref="H298:H65536 H4:H276">
    <cfRule type="expression" dxfId="9" priority="6" stopIfTrue="1">
      <formula>AND(RIGHT(F4,1)="0")</formula>
    </cfRule>
  </conditionalFormatting>
  <conditionalFormatting sqref="G4:G65536">
    <cfRule type="expression" dxfId="8" priority="5" stopIfTrue="1">
      <formula>AND(RIGHT(F4,1)="0")</formula>
    </cfRule>
  </conditionalFormatting>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Blad3"/>
  <dimension ref="A1:AF214"/>
  <sheetViews>
    <sheetView workbookViewId="0">
      <selection activeCell="B2" sqref="B2"/>
    </sheetView>
  </sheetViews>
  <sheetFormatPr defaultColWidth="0" defaultRowHeight="12.75" customHeight="1"/>
  <cols>
    <col min="1" max="1" width="27.42578125" style="5" bestFit="1" customWidth="1"/>
    <col min="2" max="2" width="12.5703125" style="5" customWidth="1"/>
    <col min="3" max="3" width="3" style="5" customWidth="1"/>
    <col min="4" max="4" width="25.85546875" style="5" customWidth="1"/>
    <col min="5" max="5" width="2.85546875" style="5" customWidth="1"/>
    <col min="6" max="6" width="33" style="5" customWidth="1"/>
    <col min="7" max="7" width="10.7109375" style="5" customWidth="1"/>
    <col min="8" max="8" width="9.140625" style="207" customWidth="1"/>
    <col min="9" max="10" width="9.28515625" style="3" hidden="1" customWidth="1"/>
    <col min="11" max="11" width="9.140625" style="169" customWidth="1"/>
    <col min="12" max="28" width="7.7109375" style="79" hidden="1" customWidth="1"/>
    <col min="29" max="32" width="9.28515625" style="79" hidden="1" customWidth="1"/>
    <col min="33" max="16384" width="0" style="79" hidden="1"/>
  </cols>
  <sheetData>
    <row r="1" spans="1:11" ht="13.5" thickBot="1">
      <c r="A1" s="170"/>
      <c r="B1" s="170"/>
      <c r="C1" s="170"/>
      <c r="D1" s="170"/>
      <c r="E1" s="170"/>
      <c r="F1" s="170"/>
      <c r="G1" s="170"/>
      <c r="H1" s="202"/>
      <c r="I1" s="11"/>
      <c r="J1" s="11"/>
      <c r="K1" s="172"/>
    </row>
    <row r="2" spans="1:11" ht="14.25" thickTop="1" thickBot="1">
      <c r="A2" s="199" t="s">
        <v>30</v>
      </c>
      <c r="B2" s="117">
        <v>55</v>
      </c>
      <c r="C2" s="170"/>
      <c r="D2" s="170"/>
      <c r="E2" s="170"/>
      <c r="F2" s="170"/>
      <c r="G2" s="170"/>
      <c r="H2" s="202"/>
      <c r="I2" s="11"/>
      <c r="J2" s="11"/>
      <c r="K2" s="172"/>
    </row>
    <row r="3" spans="1:11" ht="14.25" thickTop="1" thickBot="1">
      <c r="A3" s="164" t="s">
        <v>29</v>
      </c>
      <c r="B3" s="85" t="str">
        <f>IF(B2=""," ",VLOOKUP(B2,overz!$A$1:$V$150,2,FALSE))</f>
        <v>Stoempmeister</v>
      </c>
      <c r="C3" s="86"/>
      <c r="D3" s="87"/>
      <c r="E3" s="175"/>
      <c r="F3" s="182"/>
      <c r="G3" s="173"/>
      <c r="H3" s="203"/>
      <c r="I3" s="6"/>
      <c r="J3" s="6"/>
      <c r="K3" s="172"/>
    </row>
    <row r="4" spans="1:11" ht="14.25" thickTop="1" thickBot="1">
      <c r="A4" s="164" t="s">
        <v>45</v>
      </c>
      <c r="B4" s="85">
        <f>IF(B2=""," ",VLOOKUP(B2,overz!$A$1:$V$150,3,FALSE))</f>
        <v>0</v>
      </c>
      <c r="C4" s="86"/>
      <c r="D4" s="87"/>
      <c r="E4" s="175"/>
      <c r="F4" s="182"/>
      <c r="G4" s="173"/>
      <c r="H4" s="203"/>
      <c r="I4" s="6"/>
      <c r="J4" s="6"/>
      <c r="K4" s="172"/>
    </row>
    <row r="5" spans="1:11" ht="14.25" thickTop="1" thickBot="1">
      <c r="A5" s="164" t="s">
        <v>28</v>
      </c>
      <c r="B5" s="85">
        <f>IF(B2=""," ",VLOOKUP(B2,overz!$A$1:$V$150,4,FALSE))</f>
        <v>0</v>
      </c>
      <c r="C5" s="86"/>
      <c r="D5" s="87"/>
      <c r="E5" s="175"/>
      <c r="F5" s="182"/>
      <c r="G5" s="182"/>
      <c r="H5" s="204"/>
      <c r="I5" s="6"/>
      <c r="J5" s="6"/>
      <c r="K5" s="172"/>
    </row>
    <row r="6" spans="1:11" ht="14.25" thickTop="1" thickBot="1">
      <c r="A6" s="164" t="s">
        <v>27</v>
      </c>
      <c r="B6" s="92" t="str">
        <f>IF(B2=""," ",VLOOKUP(B2,overz!$A$1:$V$150,5,FALSE))</f>
        <v>Movistar</v>
      </c>
      <c r="C6" s="170"/>
      <c r="D6" s="170"/>
      <c r="E6" s="175"/>
      <c r="F6" s="182"/>
      <c r="G6" s="182"/>
      <c r="H6" s="204"/>
      <c r="I6" s="6"/>
      <c r="J6" s="6"/>
      <c r="K6" s="172"/>
    </row>
    <row r="7" spans="1:11" ht="14.25" thickTop="1" thickBot="1">
      <c r="A7" s="165" t="s">
        <v>26</v>
      </c>
      <c r="B7" s="186" t="s">
        <v>42</v>
      </c>
      <c r="C7" s="185"/>
      <c r="D7" s="183" t="s">
        <v>25</v>
      </c>
      <c r="E7" s="185"/>
      <c r="F7" s="184" t="s">
        <v>24</v>
      </c>
      <c r="G7" s="183" t="s">
        <v>39</v>
      </c>
      <c r="H7" s="201"/>
      <c r="I7" s="176"/>
      <c r="J7" s="176"/>
      <c r="K7" s="172"/>
    </row>
    <row r="8" spans="1:11" ht="14.25" thickTop="1" thickBot="1">
      <c r="A8" s="166">
        <v>1</v>
      </c>
      <c r="B8" s="88">
        <f>IF(B2=""," ",VLOOKUP(B2,overz!$A$1:$V$150,7,FALSE))</f>
        <v>85</v>
      </c>
      <c r="C8" s="175"/>
      <c r="D8" s="221" t="str">
        <f>IF($B8=""," ",VLOOKUP($B8,Rennerstabel!$G$6:$I$275,2,FALSE))</f>
        <v>Peter Sagan</v>
      </c>
      <c r="E8" s="175"/>
      <c r="F8" s="222" t="str">
        <f>IF($B8=""," ",VLOOKUP($B8,Rennerstabel!$G$6:$I$275,3,FALSE))</f>
        <v>Cannondale</v>
      </c>
      <c r="G8" s="80">
        <f>IF($B8=""," ",VLOOKUP($B8,Rennerstabel!$G$6:$AK$275,4,FALSE))*2</f>
        <v>568</v>
      </c>
      <c r="H8" s="205"/>
      <c r="I8" s="10">
        <f>IF($B8=""," ",VLOOKUP($B8,Rennerstabel!$G$6:$AL$275,32,FALSE))</f>
        <v>0</v>
      </c>
      <c r="J8" s="9">
        <f t="shared" ref="J8:J22" si="0">IF(I8="uit",0,1)</f>
        <v>1</v>
      </c>
      <c r="K8" s="179"/>
    </row>
    <row r="9" spans="1:11" ht="14.25" thickTop="1" thickBot="1">
      <c r="A9" s="166">
        <v>2</v>
      </c>
      <c r="B9" s="88">
        <f>IF(B2=""," ",VLOOKUP(B2,overz!$A$1:$V$150,8,FALSE))</f>
        <v>181</v>
      </c>
      <c r="C9" s="175"/>
      <c r="D9" s="82" t="str">
        <f>IF($B9=""," ",VLOOKUP($B9,Rennerstabel!$G$6:$I$275,2,FALSE))</f>
        <v>Alejandro Valverde</v>
      </c>
      <c r="E9" s="175"/>
      <c r="F9" s="81" t="str">
        <f>IF($B9=""," ",VLOOKUP($B9,Rennerstabel!$G$6:$I$275,3,FALSE))</f>
        <v>Movistar</v>
      </c>
      <c r="G9" s="80">
        <f>IF($B9=""," ",VLOOKUP($B9,Rennerstabel!$G$6:$AK$275,4,FALSE))</f>
        <v>151</v>
      </c>
      <c r="H9" s="205"/>
      <c r="I9" s="10">
        <f>IF($B9=""," ",VLOOKUP($B9,Rennerstabel!$G$6:$AL$275,32,FALSE))</f>
        <v>0</v>
      </c>
      <c r="J9" s="9">
        <f t="shared" si="0"/>
        <v>1</v>
      </c>
      <c r="K9" s="179"/>
    </row>
    <row r="10" spans="1:11" ht="14.25" thickTop="1" thickBot="1">
      <c r="A10" s="166">
        <v>3</v>
      </c>
      <c r="B10" s="88">
        <f>IF(B2=""," ",VLOOKUP(B2,overz!$A$1:$V$150,9,FALSE))</f>
        <v>1</v>
      </c>
      <c r="C10" s="175"/>
      <c r="D10" s="82" t="str">
        <f>IF($B10=""," ",VLOOKUP($B10,Rennerstabel!$G$6:$I$275,2,FALSE))</f>
        <v>Alberto Contador Velasco</v>
      </c>
      <c r="E10" s="175"/>
      <c r="F10" s="81" t="str">
        <f>IF($B10=""," ",VLOOKUP($B10,Rennerstabel!$G$6:$I$275,3,FALSE))</f>
        <v xml:space="preserve">Team Saxo Bank </v>
      </c>
      <c r="G10" s="80">
        <f>IF($B10=""," ",VLOOKUP($B10,Rennerstabel!$G$6:$AK$275,4,FALSE))</f>
        <v>0</v>
      </c>
      <c r="H10" s="205"/>
      <c r="I10" s="10" t="str">
        <f>IF($B10=""," ",VLOOKUP($B10,Rennerstabel!$G$6:$AL$275,32,FALSE))</f>
        <v>uit</v>
      </c>
      <c r="J10" s="9">
        <f t="shared" si="0"/>
        <v>0</v>
      </c>
      <c r="K10" s="179"/>
    </row>
    <row r="11" spans="1:11" ht="14.25" thickTop="1" thickBot="1">
      <c r="A11" s="166">
        <v>4</v>
      </c>
      <c r="B11" s="88">
        <f>IF(B2=""," ",VLOOKUP(B2,overz!$A$1:$V$150,10,FALSE))</f>
        <v>145</v>
      </c>
      <c r="C11" s="175"/>
      <c r="D11" s="82" t="str">
        <f>IF($B11=""," ",VLOOKUP($B11,Rennerstabel!$G$6:$I$275,2,FALSE))</f>
        <v>Vicenzo Nibali</v>
      </c>
      <c r="E11" s="175"/>
      <c r="F11" s="81" t="str">
        <f>IF($B11=""," ",VLOOKUP($B11,Rennerstabel!$G$6:$I$275,3,FALSE))</f>
        <v>Astana</v>
      </c>
      <c r="G11" s="80">
        <f>IF($B11=""," ",VLOOKUP($B11,Rennerstabel!$G$6:$AK$275,4,FALSE))</f>
        <v>415</v>
      </c>
      <c r="H11" s="205"/>
      <c r="I11" s="10">
        <f>IF($B11=""," ",VLOOKUP($B11,Rennerstabel!$G$6:$AL$275,32,FALSE))</f>
        <v>0</v>
      </c>
      <c r="J11" s="9">
        <f t="shared" si="0"/>
        <v>1</v>
      </c>
      <c r="K11" s="179"/>
    </row>
    <row r="12" spans="1:11" ht="14.25" thickTop="1" thickBot="1">
      <c r="A12" s="166">
        <v>5</v>
      </c>
      <c r="B12" s="89">
        <f>IF(B2=""," ",VLOOKUP(B2,overz!$A$1:$V$150,11,FALSE))</f>
        <v>121</v>
      </c>
      <c r="C12" s="175"/>
      <c r="D12" s="82" t="str">
        <f>IF($B12=""," ",VLOOKUP($B12,Rennerstabel!$G$6:$I$275,2,FALSE))</f>
        <v>Bauke Mollema</v>
      </c>
      <c r="E12" s="175"/>
      <c r="F12" s="81" t="str">
        <f>IF($B12=""," ",VLOOKUP($B12,Rennerstabel!$G$6:$I$275,3,FALSE))</f>
        <v>Belkin</v>
      </c>
      <c r="G12" s="80">
        <f>IF($B12=""," ",VLOOKUP($B12,Rennerstabel!$G$6:$AK$275,4,FALSE))</f>
        <v>60</v>
      </c>
      <c r="H12" s="205"/>
      <c r="I12" s="10">
        <f>IF($B12=""," ",VLOOKUP($B12,Rennerstabel!$G$6:$AL$275,32,FALSE))</f>
        <v>0</v>
      </c>
      <c r="J12" s="9">
        <f t="shared" si="0"/>
        <v>1</v>
      </c>
      <c r="K12" s="179"/>
    </row>
    <row r="13" spans="1:11" ht="14.25" thickTop="1" thickBot="1">
      <c r="A13" s="166">
        <v>6</v>
      </c>
      <c r="B13" s="88">
        <f>IF(B2=""," ",VLOOKUP(B2,overz!$A$1:$V$150,12,FALSE))</f>
        <v>25</v>
      </c>
      <c r="C13" s="175"/>
      <c r="D13" s="82" t="str">
        <f>IF($B13=""," ",VLOOKUP($B13,Rennerstabel!$G$6:$I$275,2,FALSE))</f>
        <v>Tejay van Garderen</v>
      </c>
      <c r="E13" s="175"/>
      <c r="F13" s="81" t="str">
        <f>IF($B13=""," ",VLOOKUP($B13,Rennerstabel!$G$6:$I$275,3,FALSE))</f>
        <v>BMC Racing Team</v>
      </c>
      <c r="G13" s="80">
        <f>IF($B13=""," ",VLOOKUP($B13,Rennerstabel!$G$6:$AK$275,4,FALSE))</f>
        <v>143</v>
      </c>
      <c r="H13" s="205"/>
      <c r="I13" s="10">
        <f>IF($B13=""," ",VLOOKUP($B13,Rennerstabel!$G$6:$AL$275,32,FALSE))</f>
        <v>0</v>
      </c>
      <c r="J13" s="9">
        <f t="shared" si="0"/>
        <v>1</v>
      </c>
      <c r="K13" s="179"/>
    </row>
    <row r="14" spans="1:11" ht="14.25" thickTop="1" thickBot="1">
      <c r="A14" s="166">
        <v>7</v>
      </c>
      <c r="B14" s="88">
        <f>IF(B2=""," ",VLOOKUP(B2,overz!$A$1:$V$150,13,FALSE))</f>
        <v>229</v>
      </c>
      <c r="C14" s="175"/>
      <c r="D14" s="82" t="str">
        <f>IF($B14=""," ",VLOOKUP($B14,Rennerstabel!$G$6:$I$275,2,FALSE))</f>
        <v>Pierre Rolland</v>
      </c>
      <c r="E14" s="175"/>
      <c r="F14" s="81" t="str">
        <f>IF($B14=""," ",VLOOKUP($B14,Rennerstabel!$G$6:$I$275,3,FALSE))</f>
        <v>Europcar</v>
      </c>
      <c r="G14" s="80">
        <f>IF($B14=""," ",VLOOKUP($B14,Rennerstabel!$G$6:$AK$275,4,FALSE))</f>
        <v>34</v>
      </c>
      <c r="H14" s="205"/>
      <c r="I14" s="10">
        <f>IF($B14=""," ",VLOOKUP($B14,Rennerstabel!$G$6:$AL$275,32,FALSE))</f>
        <v>0</v>
      </c>
      <c r="J14" s="9">
        <f>IF(I14="uit",0,1)</f>
        <v>1</v>
      </c>
      <c r="K14" s="179"/>
    </row>
    <row r="15" spans="1:11" ht="14.25" thickTop="1" thickBot="1">
      <c r="A15" s="166">
        <v>8</v>
      </c>
      <c r="B15" s="88">
        <f>IF(B2=""," ",VLOOKUP(B2,overz!$A$1:$V$150,14,FALSE))</f>
        <v>193</v>
      </c>
      <c r="C15" s="175"/>
      <c r="D15" s="82" t="str">
        <f>IF($B15=""," ",VLOOKUP($B15,Rennerstabel!$G$6:$I$275,2,FALSE))</f>
        <v>Chris Froome</v>
      </c>
      <c r="E15" s="175"/>
      <c r="F15" s="81" t="str">
        <f>IF($B15=""," ",VLOOKUP($B15,Rennerstabel!$G$6:$I$275,3,FALSE))</f>
        <v>Sky ProCycling</v>
      </c>
      <c r="G15" s="80">
        <f>IF($B15=""," ",VLOOKUP($B15,Rennerstabel!$G$6:$AK$275,4,FALSE))</f>
        <v>0</v>
      </c>
      <c r="H15" s="205"/>
      <c r="I15" s="10" t="str">
        <f>IF($B15=""," ",VLOOKUP($B15,Rennerstabel!$G$6:$AL$275,32,FALSE))</f>
        <v>uit</v>
      </c>
      <c r="J15" s="9">
        <f t="shared" si="0"/>
        <v>0</v>
      </c>
      <c r="K15" s="179"/>
    </row>
    <row r="16" spans="1:11" ht="14.25" thickTop="1" thickBot="1">
      <c r="A16" s="166">
        <v>9</v>
      </c>
      <c r="B16" s="88">
        <f>IF(B2=""," ",VLOOKUP(B2,overz!$A$1:$V$150,15,FALSE))</f>
        <v>100</v>
      </c>
      <c r="C16" s="175"/>
      <c r="D16" s="82" t="str">
        <f>IF($B16=""," ",VLOOKUP($B16,Rennerstabel!$G$6:$I$275,2,FALSE))</f>
        <v>Mark Cavendish</v>
      </c>
      <c r="E16" s="175"/>
      <c r="F16" s="81" t="str">
        <f>IF($B16=""," ",VLOOKUP($B16,Rennerstabel!$G$6:$I$275,3,FALSE))</f>
        <v>Omega Pharma-Quickstep</v>
      </c>
      <c r="G16" s="80">
        <f>IF($B16=""," ",VLOOKUP($B16,Rennerstabel!$G$6:$AK$275,4,FALSE))</f>
        <v>0</v>
      </c>
      <c r="H16" s="205"/>
      <c r="I16" s="10" t="str">
        <f>IF($B16=""," ",VLOOKUP($B16,Rennerstabel!$G$6:$AL$275,32,FALSE))</f>
        <v>uit</v>
      </c>
      <c r="J16" s="9">
        <f t="shared" si="0"/>
        <v>0</v>
      </c>
      <c r="K16" s="179"/>
    </row>
    <row r="17" spans="1:11" ht="14.25" thickTop="1" thickBot="1">
      <c r="A17" s="166">
        <v>10</v>
      </c>
      <c r="B17" s="88">
        <f>IF(B2=""," ",VLOOKUP(B2,overz!$A$1:$V$150,16,FALSE))</f>
        <v>169</v>
      </c>
      <c r="C17" s="175"/>
      <c r="D17" s="82" t="str">
        <f>IF($B17=""," ",VLOOKUP($B17,Rennerstabel!$G$6:$I$275,2,FALSE))</f>
        <v>Marcel Kittel</v>
      </c>
      <c r="E17" s="175"/>
      <c r="F17" s="81" t="str">
        <f>IF($B17=""," ",VLOOKUP($B17,Rennerstabel!$G$6:$I$275,3,FALSE))</f>
        <v>Giant-Shimano</v>
      </c>
      <c r="G17" s="80">
        <f>IF($B17=""," ",VLOOKUP($B17,Rennerstabel!$G$6:$AK$275,4,FALSE))</f>
        <v>145</v>
      </c>
      <c r="H17" s="205"/>
      <c r="I17" s="10">
        <f>IF($B17=""," ",VLOOKUP($B17,Rennerstabel!$G$6:$AL$275,32,FALSE))</f>
        <v>0</v>
      </c>
      <c r="J17" s="9">
        <f t="shared" si="0"/>
        <v>1</v>
      </c>
      <c r="K17" s="179"/>
    </row>
    <row r="18" spans="1:11" ht="14.25" thickTop="1" thickBot="1">
      <c r="A18" s="166">
        <v>11</v>
      </c>
      <c r="B18" s="88">
        <f>IF(B2=""," ",VLOOKUP(B2,overz!$A$1:$V$150,17,FALSE))</f>
        <v>109</v>
      </c>
      <c r="C18" s="175"/>
      <c r="D18" s="81" t="str">
        <f>IF($B18=""," ",VLOOKUP($B18,Rennerstabel!$G$6:$I$275,2,FALSE))</f>
        <v>Jurgen van den Broeck</v>
      </c>
      <c r="E18" s="175"/>
      <c r="F18" s="81" t="str">
        <f>IF($B18=""," ",VLOOKUP($B18,Rennerstabel!$G$6:$I$275,3,FALSE))</f>
        <v>Lotto-Belisol</v>
      </c>
      <c r="G18" s="80">
        <f>IF($B18=""," ",VLOOKUP($B18,Rennerstabel!$G$6:$AK$275,4,FALSE))</f>
        <v>24</v>
      </c>
      <c r="H18" s="205"/>
      <c r="I18" s="10">
        <f>IF($B18=""," ",VLOOKUP($B18,Rennerstabel!$G$6:$AL$275,32,FALSE))</f>
        <v>0</v>
      </c>
      <c r="J18" s="9">
        <f t="shared" si="0"/>
        <v>1</v>
      </c>
      <c r="K18" s="179"/>
    </row>
    <row r="19" spans="1:11" ht="14.25" thickTop="1" thickBot="1">
      <c r="A19" s="166">
        <v>12</v>
      </c>
      <c r="B19" s="88">
        <f>IF(B2=""," ",VLOOKUP(B2,overz!$A$1:$V$150,18,FALSE))</f>
        <v>110</v>
      </c>
      <c r="C19" s="175"/>
      <c r="D19" s="81" t="str">
        <f>IF($B19=""," ",VLOOKUP($B19,Rennerstabel!$G$6:$I$275,2,FALSE))</f>
        <v>André Greipel</v>
      </c>
      <c r="E19" s="175"/>
      <c r="F19" s="81" t="str">
        <f>IF($B19=""," ",VLOOKUP($B19,Rennerstabel!$G$6:$I$275,3,FALSE))</f>
        <v>Lotto-Belisol</v>
      </c>
      <c r="G19" s="80">
        <f>IF($B19=""," ",VLOOKUP($B19,Rennerstabel!$G$6:$AK$275,4,FALSE))</f>
        <v>85</v>
      </c>
      <c r="H19" s="205"/>
      <c r="I19" s="10">
        <f>IF($B19=""," ",VLOOKUP($B19,Rennerstabel!$G$6:$AL$275,32,FALSE))</f>
        <v>0</v>
      </c>
      <c r="J19" s="9">
        <f t="shared" si="0"/>
        <v>1</v>
      </c>
      <c r="K19" s="179"/>
    </row>
    <row r="20" spans="1:11" ht="14.25" thickTop="1" thickBot="1">
      <c r="A20" s="166">
        <v>13</v>
      </c>
      <c r="B20" s="88">
        <f>IF(B2=""," ",VLOOKUP(B2,overz!$A$1:$V$150,19,FALSE))</f>
        <v>241</v>
      </c>
      <c r="C20" s="175"/>
      <c r="D20" s="81" t="str">
        <f>IF($B20=""," ",VLOOKUP($B20,Rennerstabel!$G$6:$I$275,2,FALSE))</f>
        <v>Thibaut Pinot</v>
      </c>
      <c r="E20" s="175"/>
      <c r="F20" s="81" t="str">
        <f>IF($B20=""," ",VLOOKUP($B20,Rennerstabel!$G$6:$I$275,3,FALSE))</f>
        <v>FDJ</v>
      </c>
      <c r="G20" s="80">
        <f>IF($B20=""," ",VLOOKUP($B20,Rennerstabel!$G$6:$AK$275,4,FALSE))</f>
        <v>259</v>
      </c>
      <c r="H20" s="205"/>
      <c r="I20" s="10">
        <f>IF($B20=""," ",VLOOKUP($B20,Rennerstabel!$G$6:$AL$275,32,FALSE))</f>
        <v>0</v>
      </c>
      <c r="J20" s="9">
        <f t="shared" si="0"/>
        <v>1</v>
      </c>
      <c r="K20" s="179"/>
    </row>
    <row r="21" spans="1:11" ht="14.25" thickTop="1" thickBot="1">
      <c r="A21" s="166">
        <v>14</v>
      </c>
      <c r="B21" s="88">
        <f>IF(B2=""," ",VLOOKUP(B2,overz!$A$1:$V$150,20,FALSE))</f>
        <v>98</v>
      </c>
      <c r="C21" s="175"/>
      <c r="D21" s="81" t="str">
        <f>IF($B21=""," ",VLOOKUP($B21,Rennerstabel!$G$6:$I$275,2,FALSE))</f>
        <v>Tony Martin</v>
      </c>
      <c r="E21" s="175"/>
      <c r="F21" s="81" t="str">
        <f>IF($B21=""," ",VLOOKUP($B21,Rennerstabel!$G$6:$I$275,3,FALSE))</f>
        <v>Omega Pharma-Quickstep</v>
      </c>
      <c r="G21" s="80">
        <f>IF($B21=""," ",VLOOKUP($B21,Rennerstabel!$G$6:$AK$275,4,FALSE))</f>
        <v>70</v>
      </c>
      <c r="H21" s="205"/>
      <c r="I21" s="10">
        <f>IF($B21=""," ",VLOOKUP($B21,Rennerstabel!$G$6:$AL$275,32,FALSE))</f>
        <v>0</v>
      </c>
      <c r="J21" s="9">
        <f t="shared" si="0"/>
        <v>1</v>
      </c>
      <c r="K21" s="179"/>
    </row>
    <row r="22" spans="1:11" ht="14.25" thickTop="1" thickBot="1">
      <c r="A22" s="166">
        <v>15</v>
      </c>
      <c r="B22" s="88">
        <f>IF(B2=""," ",VLOOKUP(B2,overz!$A$1:$V$150,21,FALSE))</f>
        <v>37</v>
      </c>
      <c r="C22" s="175"/>
      <c r="D22" s="81" t="str">
        <f>IF($B22=""," ",VLOOKUP($B22,Rennerstabel!$G$6:$I$275,2,FALSE))</f>
        <v>Fabian Cancellera</v>
      </c>
      <c r="E22" s="175"/>
      <c r="F22" s="81" t="str">
        <f>IF($B22=""," ",VLOOKUP($B22,Rennerstabel!$G$6:$I$275,3,FALSE))</f>
        <v>Trek Factory Racing</v>
      </c>
      <c r="G22" s="80">
        <f>IF($B22=""," ",VLOOKUP($B22,Rennerstabel!$G$6:$AK$275,4,FALSE))</f>
        <v>0</v>
      </c>
      <c r="H22" s="205"/>
      <c r="I22" s="10" t="str">
        <f>IF($B22=""," ",VLOOKUP($B22,Rennerstabel!$G$6:$AL$275,32,FALSE))</f>
        <v>uit</v>
      </c>
      <c r="J22" s="9">
        <f t="shared" si="0"/>
        <v>0</v>
      </c>
      <c r="K22" s="179"/>
    </row>
    <row r="23" spans="1:11" ht="14.25" thickTop="1" thickBot="1">
      <c r="A23" s="170"/>
      <c r="B23" s="211"/>
      <c r="C23" s="170"/>
      <c r="D23" s="170"/>
      <c r="E23" s="170"/>
      <c r="F23" s="170"/>
      <c r="G23" s="170"/>
      <c r="H23" s="206"/>
      <c r="I23" s="10"/>
      <c r="J23" s="9"/>
      <c r="K23" s="179"/>
    </row>
    <row r="24" spans="1:11" ht="12.75" customHeight="1" thickTop="1" thickBot="1">
      <c r="A24" s="200"/>
      <c r="B24" s="212"/>
      <c r="C24" s="170"/>
      <c r="D24" s="170"/>
      <c r="E24" s="170"/>
      <c r="F24" s="213" t="s">
        <v>23</v>
      </c>
      <c r="G24" s="8">
        <f>SUM(G8:G22)</f>
        <v>1954</v>
      </c>
      <c r="H24" s="202"/>
      <c r="I24" s="6"/>
      <c r="J24" s="6"/>
      <c r="K24" s="172"/>
    </row>
    <row r="25" spans="1:11" ht="12.75" hidden="1" customHeight="1">
      <c r="A25" s="200"/>
      <c r="B25" s="212"/>
      <c r="C25" s="170"/>
      <c r="D25" s="214"/>
      <c r="E25" s="170"/>
      <c r="F25" s="214"/>
      <c r="G25" s="118"/>
      <c r="H25" s="202"/>
      <c r="I25" s="6"/>
      <c r="J25" s="6"/>
      <c r="K25" s="172"/>
    </row>
    <row r="26" spans="1:11" ht="12.75" hidden="1" customHeight="1">
      <c r="A26" s="200"/>
      <c r="B26" s="212"/>
      <c r="C26" s="170"/>
      <c r="D26" s="215" t="s">
        <v>22</v>
      </c>
      <c r="E26" s="209"/>
      <c r="F26" s="215" t="s">
        <v>21</v>
      </c>
      <c r="G26" s="119"/>
      <c r="H26" s="202"/>
      <c r="I26" s="6"/>
      <c r="J26" s="6"/>
      <c r="K26" s="172"/>
    </row>
    <row r="27" spans="1:11" ht="12.75" hidden="1" customHeight="1">
      <c r="A27" s="200"/>
      <c r="B27" s="212"/>
      <c r="C27" s="170"/>
      <c r="D27" s="215" t="s">
        <v>20</v>
      </c>
      <c r="E27" s="209"/>
      <c r="F27" s="215" t="s">
        <v>19</v>
      </c>
      <c r="G27" s="119"/>
      <c r="H27" s="202"/>
      <c r="I27" s="6"/>
      <c r="J27" s="6"/>
      <c r="K27" s="172"/>
    </row>
    <row r="28" spans="1:11" ht="12.75" hidden="1" customHeight="1">
      <c r="A28" s="200"/>
      <c r="B28" s="212"/>
      <c r="C28" s="170"/>
      <c r="D28" s="215" t="s">
        <v>18</v>
      </c>
      <c r="E28" s="209"/>
      <c r="F28" s="215" t="s">
        <v>17</v>
      </c>
      <c r="G28" s="119"/>
      <c r="H28" s="202"/>
      <c r="I28" s="6"/>
      <c r="J28" s="6"/>
      <c r="K28" s="172"/>
    </row>
    <row r="29" spans="1:11" ht="12.75" hidden="1" customHeight="1">
      <c r="A29" s="200"/>
      <c r="B29" s="212"/>
      <c r="C29" s="170"/>
      <c r="D29" s="215" t="s">
        <v>16</v>
      </c>
      <c r="E29" s="209"/>
      <c r="F29" s="170"/>
      <c r="G29" s="7"/>
      <c r="H29" s="202"/>
      <c r="I29" s="6"/>
      <c r="J29" s="6"/>
      <c r="K29" s="172"/>
    </row>
    <row r="30" spans="1:11" ht="12.75" hidden="1" customHeight="1">
      <c r="A30" s="200"/>
      <c r="B30" s="212"/>
      <c r="C30" s="170"/>
      <c r="D30" s="215" t="s">
        <v>15</v>
      </c>
      <c r="E30" s="209"/>
      <c r="F30" s="170"/>
      <c r="G30" s="7"/>
      <c r="H30" s="202"/>
      <c r="I30" s="6"/>
      <c r="J30" s="6"/>
      <c r="K30" s="172"/>
    </row>
    <row r="31" spans="1:11" ht="12.75" hidden="1" customHeight="1">
      <c r="A31" s="200"/>
      <c r="B31" s="212"/>
      <c r="C31" s="170"/>
      <c r="D31" s="216" t="s">
        <v>14</v>
      </c>
      <c r="E31" s="209"/>
      <c r="F31" s="170"/>
      <c r="G31" s="7"/>
      <c r="H31" s="202"/>
      <c r="I31" s="6"/>
      <c r="J31" s="6"/>
      <c r="K31" s="172"/>
    </row>
    <row r="32" spans="1:11" ht="12.75" hidden="1" customHeight="1">
      <c r="A32" s="200"/>
      <c r="B32" s="212"/>
      <c r="C32" s="170"/>
      <c r="D32" s="215" t="s">
        <v>13</v>
      </c>
      <c r="E32" s="209"/>
      <c r="F32" s="170"/>
      <c r="G32" s="7"/>
      <c r="H32" s="202"/>
      <c r="I32" s="6"/>
      <c r="J32" s="6"/>
      <c r="K32" s="172"/>
    </row>
    <row r="33" spans="1:11" ht="12.75" hidden="1" customHeight="1">
      <c r="A33" s="200"/>
      <c r="B33" s="212"/>
      <c r="C33" s="170"/>
      <c r="D33" s="215" t="s">
        <v>12</v>
      </c>
      <c r="E33" s="209"/>
      <c r="F33" s="170"/>
      <c r="G33" s="7"/>
      <c r="H33" s="202"/>
      <c r="I33" s="6"/>
      <c r="J33" s="6"/>
      <c r="K33" s="172"/>
    </row>
    <row r="34" spans="1:11" ht="12.75" hidden="1" customHeight="1">
      <c r="A34" s="200"/>
      <c r="B34" s="212"/>
      <c r="C34" s="170"/>
      <c r="D34" s="215" t="s">
        <v>11</v>
      </c>
      <c r="E34" s="209"/>
      <c r="F34" s="170"/>
      <c r="G34" s="7"/>
      <c r="H34" s="202"/>
      <c r="I34" s="6"/>
      <c r="J34" s="6"/>
      <c r="K34" s="172"/>
    </row>
    <row r="35" spans="1:11" ht="12.75" hidden="1" customHeight="1">
      <c r="A35" s="200"/>
      <c r="B35" s="212"/>
      <c r="C35" s="170"/>
      <c r="D35" s="215" t="s">
        <v>10</v>
      </c>
      <c r="E35" s="210"/>
      <c r="F35" s="170"/>
      <c r="G35" s="7"/>
      <c r="H35" s="202"/>
      <c r="I35" s="6"/>
      <c r="J35" s="6"/>
      <c r="K35" s="172"/>
    </row>
    <row r="36" spans="1:11" ht="12.75" hidden="1" customHeight="1">
      <c r="A36" s="200"/>
      <c r="B36" s="212"/>
      <c r="C36" s="170"/>
      <c r="D36" s="217" t="s">
        <v>9</v>
      </c>
      <c r="E36" s="209"/>
      <c r="F36" s="170"/>
      <c r="G36" s="7"/>
      <c r="H36" s="202"/>
      <c r="I36" s="6"/>
      <c r="J36" s="6"/>
      <c r="K36" s="172"/>
    </row>
    <row r="37" spans="1:11" ht="12.75" hidden="1" customHeight="1">
      <c r="A37" s="200"/>
      <c r="B37" s="212"/>
      <c r="C37" s="170"/>
      <c r="D37" s="217" t="s">
        <v>8</v>
      </c>
      <c r="E37" s="209"/>
      <c r="F37" s="170"/>
      <c r="G37" s="7"/>
      <c r="H37" s="202"/>
      <c r="I37" s="6"/>
      <c r="J37" s="6"/>
      <c r="K37" s="172"/>
    </row>
    <row r="38" spans="1:11" ht="12.75" hidden="1" customHeight="1">
      <c r="A38" s="200"/>
      <c r="B38" s="212"/>
      <c r="C38" s="170"/>
      <c r="D38" s="215" t="s">
        <v>7</v>
      </c>
      <c r="E38" s="209"/>
      <c r="F38" s="170"/>
      <c r="G38" s="7"/>
      <c r="H38" s="202"/>
      <c r="I38" s="6"/>
      <c r="J38" s="6"/>
      <c r="K38" s="172"/>
    </row>
    <row r="39" spans="1:11" ht="12.75" hidden="1" customHeight="1">
      <c r="A39" s="200"/>
      <c r="B39" s="212"/>
      <c r="C39" s="170"/>
      <c r="D39" s="215" t="s">
        <v>6</v>
      </c>
      <c r="E39" s="209"/>
      <c r="F39" s="170"/>
      <c r="G39" s="7"/>
      <c r="H39" s="202"/>
      <c r="I39" s="6"/>
      <c r="J39" s="6"/>
      <c r="K39" s="172"/>
    </row>
    <row r="40" spans="1:11" ht="12.75" hidden="1" customHeight="1">
      <c r="A40" s="200"/>
      <c r="B40" s="212"/>
      <c r="C40" s="170"/>
      <c r="D40" s="218" t="s">
        <v>5</v>
      </c>
      <c r="E40" s="209"/>
      <c r="F40" s="170"/>
      <c r="G40" s="7"/>
      <c r="H40" s="202"/>
      <c r="I40" s="6"/>
      <c r="J40" s="6"/>
      <c r="K40" s="172"/>
    </row>
    <row r="41" spans="1:11" ht="12.75" hidden="1" customHeight="1">
      <c r="A41" s="200"/>
      <c r="B41" s="212"/>
      <c r="C41" s="170"/>
      <c r="D41" s="215" t="s">
        <v>4</v>
      </c>
      <c r="E41" s="209"/>
      <c r="F41" s="170"/>
      <c r="G41" s="7"/>
      <c r="H41" s="202"/>
      <c r="I41" s="6"/>
      <c r="J41" s="6"/>
      <c r="K41" s="172"/>
    </row>
    <row r="42" spans="1:11" ht="12.75" hidden="1" customHeight="1">
      <c r="A42" s="200"/>
      <c r="B42" s="212"/>
      <c r="C42" s="170"/>
      <c r="D42" s="215" t="s">
        <v>3</v>
      </c>
      <c r="E42" s="209"/>
      <c r="F42" s="170"/>
      <c r="G42" s="7"/>
      <c r="H42" s="202"/>
      <c r="I42" s="6"/>
      <c r="J42" s="6"/>
      <c r="K42" s="172"/>
    </row>
    <row r="43" spans="1:11" ht="12.75" hidden="1" customHeight="1">
      <c r="A43" s="200"/>
      <c r="B43" s="212"/>
      <c r="C43" s="170"/>
      <c r="D43" s="219" t="s">
        <v>2</v>
      </c>
      <c r="E43" s="209"/>
      <c r="F43" s="170"/>
      <c r="G43" s="7"/>
      <c r="H43" s="202"/>
      <c r="I43" s="6"/>
      <c r="J43" s="6"/>
      <c r="K43" s="172"/>
    </row>
    <row r="44" spans="1:11" ht="12.75" hidden="1" customHeight="1">
      <c r="A44" s="200"/>
      <c r="B44" s="212"/>
      <c r="C44" s="170"/>
      <c r="D44" s="218" t="s">
        <v>1</v>
      </c>
      <c r="E44" s="209"/>
      <c r="F44" s="170"/>
      <c r="G44" s="7"/>
      <c r="H44" s="202"/>
      <c r="I44" s="6"/>
      <c r="J44" s="6"/>
      <c r="K44" s="172"/>
    </row>
    <row r="45" spans="1:11" ht="12.75" hidden="1" customHeight="1" thickBot="1">
      <c r="A45" s="200"/>
      <c r="B45" s="212"/>
      <c r="C45" s="170"/>
      <c r="D45" s="220" t="s">
        <v>0</v>
      </c>
      <c r="E45" s="209"/>
      <c r="F45" s="170"/>
      <c r="G45" s="7"/>
      <c r="H45" s="202"/>
      <c r="I45" s="6"/>
      <c r="J45" s="6"/>
      <c r="K45" s="172"/>
    </row>
    <row r="46" spans="1:11" ht="12.75" customHeight="1" thickTop="1">
      <c r="A46" s="200"/>
      <c r="B46" s="212"/>
      <c r="C46" s="170"/>
      <c r="D46" s="170"/>
      <c r="E46" s="170"/>
      <c r="F46" s="170"/>
      <c r="G46" s="170"/>
      <c r="H46" s="202"/>
      <c r="I46" s="6"/>
      <c r="J46" s="6"/>
      <c r="K46" s="172"/>
    </row>
    <row r="47" spans="1:11" hidden="1">
      <c r="A47" s="180"/>
      <c r="B47" s="180"/>
      <c r="C47" s="180"/>
      <c r="D47" s="180"/>
      <c r="E47" s="180"/>
      <c r="F47" s="180"/>
      <c r="G47" s="180"/>
    </row>
    <row r="48" spans="1:11" hidden="1">
      <c r="A48" s="180"/>
      <c r="B48" s="180"/>
      <c r="C48" s="180"/>
      <c r="D48" s="180"/>
      <c r="E48" s="180"/>
      <c r="F48" s="180"/>
      <c r="G48" s="180"/>
    </row>
    <row r="49" spans="1:11" hidden="1">
      <c r="A49" s="180"/>
      <c r="B49" s="180"/>
      <c r="C49" s="180"/>
      <c r="D49" s="180"/>
      <c r="E49" s="180"/>
      <c r="F49" s="180"/>
      <c r="G49" s="180"/>
    </row>
    <row r="50" spans="1:11" hidden="1">
      <c r="A50" s="180"/>
      <c r="B50" s="180"/>
      <c r="C50" s="180"/>
      <c r="D50" s="180"/>
      <c r="E50" s="180"/>
      <c r="F50" s="180"/>
      <c r="G50" s="180"/>
    </row>
    <row r="51" spans="1:11" hidden="1">
      <c r="A51" s="180"/>
      <c r="B51" s="180"/>
      <c r="C51" s="180"/>
      <c r="D51" s="180"/>
      <c r="E51" s="180"/>
      <c r="F51" s="180"/>
      <c r="G51" s="180"/>
    </row>
    <row r="52" spans="1:11" hidden="1">
      <c r="A52" s="180"/>
      <c r="B52" s="180"/>
      <c r="C52" s="180"/>
      <c r="D52" s="180"/>
      <c r="E52" s="180"/>
      <c r="F52" s="180"/>
      <c r="G52" s="180"/>
    </row>
    <row r="53" spans="1:11" hidden="1">
      <c r="A53" s="180"/>
      <c r="B53" s="180"/>
      <c r="C53" s="180"/>
      <c r="D53" s="180"/>
      <c r="E53" s="180"/>
      <c r="F53" s="180"/>
      <c r="G53" s="180"/>
    </row>
    <row r="54" spans="1:11" hidden="1">
      <c r="A54" s="180"/>
      <c r="B54" s="180"/>
      <c r="C54" s="180"/>
      <c r="D54" s="180"/>
      <c r="E54" s="180"/>
      <c r="F54" s="180"/>
      <c r="G54" s="180"/>
    </row>
    <row r="55" spans="1:11" hidden="1">
      <c r="A55" s="180"/>
      <c r="B55" s="180"/>
      <c r="C55" s="180"/>
      <c r="D55" s="180"/>
      <c r="E55" s="180"/>
      <c r="F55" s="180"/>
      <c r="G55" s="180"/>
    </row>
    <row r="56" spans="1:11" ht="12.75" customHeight="1">
      <c r="A56" s="200"/>
      <c r="B56" s="212"/>
      <c r="C56" s="170"/>
      <c r="D56" s="170"/>
      <c r="E56" s="170"/>
      <c r="F56" s="170"/>
      <c r="G56" s="170"/>
      <c r="H56" s="202"/>
      <c r="I56" s="6"/>
      <c r="J56" s="6"/>
      <c r="K56" s="172"/>
    </row>
    <row r="57" spans="1:11">
      <c r="A57" s="169"/>
      <c r="B57" s="169"/>
      <c r="C57" s="169"/>
      <c r="D57" s="169"/>
      <c r="E57" s="169"/>
      <c r="F57" s="169"/>
      <c r="G57" s="169"/>
      <c r="H57" s="208"/>
      <c r="I57" s="1"/>
      <c r="J57" s="1"/>
    </row>
    <row r="58" spans="1:11">
      <c r="A58" s="169"/>
      <c r="B58" s="169"/>
      <c r="C58" s="169"/>
      <c r="D58" s="169"/>
      <c r="E58" s="169"/>
      <c r="F58" s="169"/>
      <c r="G58" s="169"/>
      <c r="H58" s="208"/>
      <c r="I58" s="1"/>
      <c r="J58" s="1"/>
    </row>
    <row r="59" spans="1:11">
      <c r="A59" s="169"/>
      <c r="B59" s="169"/>
      <c r="C59" s="169"/>
      <c r="D59" s="169"/>
      <c r="E59" s="169"/>
      <c r="F59" s="169"/>
      <c r="G59" s="169"/>
      <c r="H59" s="208"/>
      <c r="I59" s="1"/>
      <c r="J59" s="1"/>
    </row>
    <row r="60" spans="1:11">
      <c r="A60" s="169"/>
      <c r="B60" s="169"/>
      <c r="C60" s="169"/>
      <c r="D60" s="169"/>
      <c r="E60" s="169"/>
      <c r="F60" s="169"/>
      <c r="G60" s="169"/>
      <c r="H60" s="208"/>
      <c r="I60" s="1"/>
      <c r="J60" s="1"/>
    </row>
    <row r="61" spans="1:11">
      <c r="A61" s="169"/>
      <c r="B61" s="169"/>
      <c r="C61" s="169"/>
      <c r="D61" s="169"/>
      <c r="E61" s="169"/>
      <c r="F61" s="169"/>
      <c r="G61" s="169"/>
      <c r="H61" s="208"/>
      <c r="I61" s="1"/>
      <c r="J61" s="1"/>
    </row>
    <row r="62" spans="1:11">
      <c r="A62" s="169"/>
      <c r="B62" s="169"/>
      <c r="C62" s="169"/>
      <c r="D62" s="169"/>
      <c r="E62" s="169"/>
      <c r="F62" s="169"/>
      <c r="G62" s="169"/>
      <c r="H62" s="208"/>
      <c r="I62" s="1"/>
      <c r="J62" s="1"/>
    </row>
    <row r="63" spans="1:11">
      <c r="A63" s="180"/>
      <c r="B63" s="180"/>
      <c r="C63" s="180"/>
      <c r="D63" s="180"/>
      <c r="E63" s="180"/>
      <c r="F63" s="180"/>
      <c r="G63" s="180"/>
      <c r="I63" s="78"/>
      <c r="J63" s="78"/>
    </row>
    <row r="64" spans="1:11" hidden="1">
      <c r="A64" s="180"/>
      <c r="B64" s="180"/>
      <c r="C64" s="180"/>
      <c r="D64" s="180"/>
      <c r="E64" s="180"/>
      <c r="F64" s="180"/>
      <c r="G64" s="180"/>
      <c r="H64" s="207">
        <v>1</v>
      </c>
      <c r="I64" s="78"/>
      <c r="J64" s="78"/>
    </row>
    <row r="65" spans="1:10" ht="12.75" hidden="1" customHeight="1">
      <c r="A65" s="180"/>
      <c r="B65" s="180"/>
      <c r="C65" s="180"/>
      <c r="D65" s="180"/>
      <c r="E65" s="180"/>
      <c r="F65" s="180"/>
      <c r="G65" s="180"/>
      <c r="H65" s="207">
        <f>H64+1</f>
        <v>2</v>
      </c>
      <c r="I65" s="78"/>
      <c r="J65" s="78"/>
    </row>
    <row r="66" spans="1:10" ht="12.75" hidden="1" customHeight="1">
      <c r="A66" s="180"/>
      <c r="B66" s="180"/>
      <c r="C66" s="180"/>
      <c r="D66" s="180"/>
      <c r="E66" s="180"/>
      <c r="F66" s="180"/>
      <c r="G66" s="180"/>
      <c r="H66" s="207">
        <f t="shared" ref="H66:H129" si="1">H65+1</f>
        <v>3</v>
      </c>
      <c r="I66" s="78"/>
      <c r="J66" s="78"/>
    </row>
    <row r="67" spans="1:10" ht="12.75" hidden="1" customHeight="1">
      <c r="A67" s="180"/>
      <c r="B67" s="180"/>
      <c r="C67" s="180"/>
      <c r="D67" s="180"/>
      <c r="E67" s="180"/>
      <c r="F67" s="180"/>
      <c r="G67" s="180"/>
      <c r="H67" s="207">
        <f t="shared" si="1"/>
        <v>4</v>
      </c>
      <c r="I67" s="78"/>
      <c r="J67" s="78"/>
    </row>
    <row r="68" spans="1:10" ht="12.75" hidden="1" customHeight="1">
      <c r="A68" s="180"/>
      <c r="B68" s="180"/>
      <c r="C68" s="180"/>
      <c r="D68" s="180"/>
      <c r="E68" s="180"/>
      <c r="F68" s="180"/>
      <c r="G68" s="180"/>
      <c r="H68" s="207">
        <f t="shared" si="1"/>
        <v>5</v>
      </c>
      <c r="I68" s="78"/>
      <c r="J68" s="78"/>
    </row>
    <row r="69" spans="1:10" ht="12.75" hidden="1" customHeight="1">
      <c r="A69" s="180"/>
      <c r="B69" s="180"/>
      <c r="C69" s="180"/>
      <c r="D69" s="180"/>
      <c r="E69" s="180"/>
      <c r="F69" s="180"/>
      <c r="G69" s="180"/>
      <c r="H69" s="207">
        <f t="shared" si="1"/>
        <v>6</v>
      </c>
      <c r="I69" s="78"/>
      <c r="J69" s="78"/>
    </row>
    <row r="70" spans="1:10" ht="12.75" hidden="1" customHeight="1">
      <c r="A70" s="180"/>
      <c r="B70" s="180"/>
      <c r="C70" s="180"/>
      <c r="D70" s="180"/>
      <c r="E70" s="180"/>
      <c r="F70" s="180"/>
      <c r="G70" s="180"/>
      <c r="H70" s="207">
        <f t="shared" si="1"/>
        <v>7</v>
      </c>
      <c r="I70" s="78"/>
      <c r="J70" s="78"/>
    </row>
    <row r="71" spans="1:10" ht="12.75" hidden="1" customHeight="1">
      <c r="A71" s="180"/>
      <c r="B71" s="180"/>
      <c r="C71" s="180"/>
      <c r="D71" s="180"/>
      <c r="E71" s="180"/>
      <c r="F71" s="180"/>
      <c r="G71" s="180"/>
      <c r="H71" s="207">
        <f t="shared" si="1"/>
        <v>8</v>
      </c>
      <c r="I71" s="78"/>
      <c r="J71" s="78"/>
    </row>
    <row r="72" spans="1:10" ht="12.75" hidden="1" customHeight="1">
      <c r="A72" s="180"/>
      <c r="B72" s="180"/>
      <c r="C72" s="180"/>
      <c r="D72" s="180"/>
      <c r="E72" s="180"/>
      <c r="F72" s="180"/>
      <c r="G72" s="180"/>
      <c r="H72" s="207">
        <f t="shared" si="1"/>
        <v>9</v>
      </c>
      <c r="I72" s="78"/>
      <c r="J72" s="78"/>
    </row>
    <row r="73" spans="1:10" ht="12.75" hidden="1" customHeight="1">
      <c r="A73" s="180"/>
      <c r="B73" s="180"/>
      <c r="C73" s="180"/>
      <c r="D73" s="180"/>
      <c r="E73" s="180"/>
      <c r="F73" s="180"/>
      <c r="G73" s="180"/>
      <c r="H73" s="207">
        <f t="shared" si="1"/>
        <v>10</v>
      </c>
      <c r="I73" s="78"/>
      <c r="J73" s="78"/>
    </row>
    <row r="74" spans="1:10" ht="12.75" hidden="1" customHeight="1">
      <c r="A74" s="180"/>
      <c r="B74" s="180"/>
      <c r="C74" s="180"/>
      <c r="D74" s="180"/>
      <c r="E74" s="180"/>
      <c r="F74" s="180"/>
      <c r="G74" s="180"/>
      <c r="H74" s="207">
        <f t="shared" si="1"/>
        <v>11</v>
      </c>
      <c r="I74" s="78"/>
      <c r="J74" s="78"/>
    </row>
    <row r="75" spans="1:10" ht="12.75" hidden="1" customHeight="1">
      <c r="A75" s="180"/>
      <c r="B75" s="180"/>
      <c r="C75" s="180"/>
      <c r="D75" s="180"/>
      <c r="E75" s="180"/>
      <c r="F75" s="180"/>
      <c r="G75" s="180"/>
      <c r="H75" s="207">
        <f t="shared" si="1"/>
        <v>12</v>
      </c>
      <c r="I75" s="78"/>
      <c r="J75" s="78"/>
    </row>
    <row r="76" spans="1:10" ht="12.75" hidden="1" customHeight="1">
      <c r="A76" s="180"/>
      <c r="B76" s="180"/>
      <c r="C76" s="180"/>
      <c r="D76" s="180"/>
      <c r="E76" s="180"/>
      <c r="F76" s="180"/>
      <c r="G76" s="180"/>
      <c r="H76" s="207">
        <f t="shared" si="1"/>
        <v>13</v>
      </c>
      <c r="I76" s="78"/>
      <c r="J76" s="78"/>
    </row>
    <row r="77" spans="1:10" ht="12.75" hidden="1" customHeight="1">
      <c r="A77" s="180"/>
      <c r="B77" s="180"/>
      <c r="C77" s="180"/>
      <c r="D77" s="180"/>
      <c r="E77" s="180"/>
      <c r="F77" s="180"/>
      <c r="G77" s="180"/>
      <c r="H77" s="207">
        <f t="shared" si="1"/>
        <v>14</v>
      </c>
      <c r="I77" s="78"/>
      <c r="J77" s="78"/>
    </row>
    <row r="78" spans="1:10" ht="12.75" hidden="1" customHeight="1">
      <c r="A78" s="180"/>
      <c r="B78" s="180"/>
      <c r="C78" s="180"/>
      <c r="D78" s="180"/>
      <c r="E78" s="180"/>
      <c r="F78" s="180"/>
      <c r="G78" s="180"/>
      <c r="H78" s="207">
        <f t="shared" si="1"/>
        <v>15</v>
      </c>
      <c r="I78" s="78"/>
      <c r="J78" s="78"/>
    </row>
    <row r="79" spans="1:10" ht="12.75" hidden="1" customHeight="1">
      <c r="A79" s="180"/>
      <c r="B79" s="180"/>
      <c r="C79" s="180"/>
      <c r="D79" s="180"/>
      <c r="E79" s="180"/>
      <c r="F79" s="180"/>
      <c r="G79" s="180"/>
      <c r="H79" s="207">
        <f t="shared" si="1"/>
        <v>16</v>
      </c>
      <c r="I79" s="78"/>
      <c r="J79" s="78"/>
    </row>
    <row r="80" spans="1:10" ht="12.75" hidden="1" customHeight="1">
      <c r="A80" s="180"/>
      <c r="B80" s="180"/>
      <c r="C80" s="180"/>
      <c r="D80" s="180"/>
      <c r="E80" s="180"/>
      <c r="F80" s="180"/>
      <c r="G80" s="180"/>
      <c r="H80" s="207">
        <f t="shared" si="1"/>
        <v>17</v>
      </c>
      <c r="I80" s="78"/>
      <c r="J80" s="78"/>
    </row>
    <row r="81" spans="1:10" ht="12.75" hidden="1" customHeight="1">
      <c r="A81" s="180"/>
      <c r="B81" s="180"/>
      <c r="C81" s="180"/>
      <c r="D81" s="180"/>
      <c r="E81" s="180"/>
      <c r="F81" s="180"/>
      <c r="G81" s="180"/>
      <c r="H81" s="207">
        <f t="shared" si="1"/>
        <v>18</v>
      </c>
      <c r="I81" s="78"/>
      <c r="J81" s="78"/>
    </row>
    <row r="82" spans="1:10" ht="12.75" hidden="1" customHeight="1">
      <c r="A82" s="180"/>
      <c r="B82" s="180"/>
      <c r="C82" s="180"/>
      <c r="D82" s="180"/>
      <c r="E82" s="180"/>
      <c r="F82" s="180"/>
      <c r="G82" s="180"/>
      <c r="H82" s="207">
        <f t="shared" si="1"/>
        <v>19</v>
      </c>
      <c r="I82" s="78"/>
      <c r="J82" s="78"/>
    </row>
    <row r="83" spans="1:10" ht="12.75" hidden="1" customHeight="1">
      <c r="A83" s="180"/>
      <c r="B83" s="180"/>
      <c r="C83" s="180"/>
      <c r="D83" s="180"/>
      <c r="E83" s="180"/>
      <c r="F83" s="180"/>
      <c r="G83" s="180"/>
      <c r="H83" s="207">
        <f t="shared" si="1"/>
        <v>20</v>
      </c>
      <c r="I83" s="78"/>
      <c r="J83" s="78"/>
    </row>
    <row r="84" spans="1:10" ht="12.75" hidden="1" customHeight="1">
      <c r="A84" s="180"/>
      <c r="B84" s="180"/>
      <c r="C84" s="180"/>
      <c r="D84" s="180"/>
      <c r="E84" s="180"/>
      <c r="F84" s="180"/>
      <c r="G84" s="180"/>
      <c r="H84" s="207">
        <f t="shared" si="1"/>
        <v>21</v>
      </c>
      <c r="I84" s="78"/>
      <c r="J84" s="78"/>
    </row>
    <row r="85" spans="1:10" ht="12.75" hidden="1" customHeight="1">
      <c r="A85" s="180"/>
      <c r="B85" s="180"/>
      <c r="C85" s="180"/>
      <c r="D85" s="180"/>
      <c r="E85" s="180"/>
      <c r="F85" s="180"/>
      <c r="G85" s="180"/>
      <c r="H85" s="207">
        <f t="shared" si="1"/>
        <v>22</v>
      </c>
      <c r="I85" s="78"/>
      <c r="J85" s="78"/>
    </row>
    <row r="86" spans="1:10" ht="12.75" hidden="1" customHeight="1">
      <c r="A86" s="180"/>
      <c r="B86" s="180"/>
      <c r="C86" s="180"/>
      <c r="D86" s="180"/>
      <c r="E86" s="180"/>
      <c r="F86" s="180"/>
      <c r="G86" s="180"/>
      <c r="H86" s="207">
        <f t="shared" si="1"/>
        <v>23</v>
      </c>
      <c r="I86" s="78"/>
      <c r="J86" s="78"/>
    </row>
    <row r="87" spans="1:10" ht="12.75" hidden="1" customHeight="1">
      <c r="A87" s="180"/>
      <c r="B87" s="180"/>
      <c r="C87" s="180"/>
      <c r="D87" s="180"/>
      <c r="E87" s="180"/>
      <c r="F87" s="180"/>
      <c r="G87" s="180"/>
      <c r="H87" s="207">
        <f t="shared" si="1"/>
        <v>24</v>
      </c>
      <c r="I87" s="78"/>
      <c r="J87" s="78"/>
    </row>
    <row r="88" spans="1:10" ht="12.75" hidden="1" customHeight="1">
      <c r="A88" s="180"/>
      <c r="B88" s="180"/>
      <c r="C88" s="180"/>
      <c r="D88" s="180"/>
      <c r="E88" s="180"/>
      <c r="F88" s="180"/>
      <c r="G88" s="180"/>
      <c r="H88" s="207">
        <f t="shared" si="1"/>
        <v>25</v>
      </c>
      <c r="I88" s="78"/>
      <c r="J88" s="78"/>
    </row>
    <row r="89" spans="1:10" ht="12.75" hidden="1" customHeight="1">
      <c r="A89" s="180"/>
      <c r="B89" s="180"/>
      <c r="C89" s="180"/>
      <c r="D89" s="180"/>
      <c r="E89" s="180"/>
      <c r="F89" s="180"/>
      <c r="G89" s="180"/>
      <c r="H89" s="207">
        <f t="shared" si="1"/>
        <v>26</v>
      </c>
      <c r="I89" s="78"/>
      <c r="J89" s="78"/>
    </row>
    <row r="90" spans="1:10" ht="12.75" hidden="1" customHeight="1">
      <c r="A90" s="180"/>
      <c r="B90" s="180"/>
      <c r="C90" s="180"/>
      <c r="D90" s="180"/>
      <c r="E90" s="180"/>
      <c r="F90" s="180"/>
      <c r="G90" s="180"/>
      <c r="H90" s="207">
        <f t="shared" si="1"/>
        <v>27</v>
      </c>
      <c r="I90" s="78"/>
      <c r="J90" s="78"/>
    </row>
    <row r="91" spans="1:10" ht="12.75" hidden="1" customHeight="1">
      <c r="A91" s="180"/>
      <c r="B91" s="180"/>
      <c r="C91" s="180"/>
      <c r="D91" s="180"/>
      <c r="E91" s="180"/>
      <c r="F91" s="180"/>
      <c r="G91" s="180"/>
      <c r="H91" s="207">
        <f t="shared" si="1"/>
        <v>28</v>
      </c>
      <c r="I91" s="78"/>
      <c r="J91" s="78"/>
    </row>
    <row r="92" spans="1:10" ht="12.75" hidden="1" customHeight="1">
      <c r="A92" s="180"/>
      <c r="B92" s="180"/>
      <c r="C92" s="180"/>
      <c r="D92" s="180"/>
      <c r="E92" s="180"/>
      <c r="F92" s="180"/>
      <c r="G92" s="180"/>
      <c r="H92" s="207">
        <f t="shared" si="1"/>
        <v>29</v>
      </c>
      <c r="I92" s="78"/>
      <c r="J92" s="78"/>
    </row>
    <row r="93" spans="1:10" ht="12.75" hidden="1" customHeight="1">
      <c r="A93" s="180"/>
      <c r="B93" s="180"/>
      <c r="C93" s="180"/>
      <c r="D93" s="180"/>
      <c r="E93" s="180"/>
      <c r="F93" s="180"/>
      <c r="G93" s="180"/>
      <c r="H93" s="207">
        <f t="shared" si="1"/>
        <v>30</v>
      </c>
      <c r="I93" s="78"/>
      <c r="J93" s="78"/>
    </row>
    <row r="94" spans="1:10" ht="12.75" hidden="1" customHeight="1">
      <c r="A94" s="180"/>
      <c r="B94" s="180"/>
      <c r="C94" s="180"/>
      <c r="D94" s="180"/>
      <c r="E94" s="180"/>
      <c r="F94" s="180"/>
      <c r="G94" s="180"/>
      <c r="H94" s="207">
        <f t="shared" si="1"/>
        <v>31</v>
      </c>
      <c r="I94" s="78"/>
      <c r="J94" s="78"/>
    </row>
    <row r="95" spans="1:10" ht="12.75" hidden="1" customHeight="1">
      <c r="A95" s="180"/>
      <c r="B95" s="180"/>
      <c r="C95" s="180"/>
      <c r="D95" s="180"/>
      <c r="E95" s="180"/>
      <c r="F95" s="180"/>
      <c r="G95" s="180"/>
      <c r="H95" s="207">
        <f t="shared" si="1"/>
        <v>32</v>
      </c>
      <c r="I95" s="78"/>
      <c r="J95" s="78"/>
    </row>
    <row r="96" spans="1:10" ht="12.75" hidden="1" customHeight="1">
      <c r="A96" s="180"/>
      <c r="B96" s="180"/>
      <c r="C96" s="180"/>
      <c r="D96" s="180"/>
      <c r="E96" s="180"/>
      <c r="F96" s="180"/>
      <c r="G96" s="180"/>
      <c r="H96" s="207">
        <f t="shared" si="1"/>
        <v>33</v>
      </c>
      <c r="I96" s="78"/>
      <c r="J96" s="78"/>
    </row>
    <row r="97" spans="1:10" ht="12.75" hidden="1" customHeight="1">
      <c r="A97" s="180"/>
      <c r="B97" s="180"/>
      <c r="C97" s="180"/>
      <c r="D97" s="180"/>
      <c r="E97" s="180"/>
      <c r="F97" s="180"/>
      <c r="G97" s="180"/>
      <c r="H97" s="207">
        <f t="shared" si="1"/>
        <v>34</v>
      </c>
      <c r="I97" s="78"/>
      <c r="J97" s="78"/>
    </row>
    <row r="98" spans="1:10" ht="12.75" hidden="1" customHeight="1">
      <c r="A98" s="180"/>
      <c r="B98" s="180"/>
      <c r="C98" s="180"/>
      <c r="D98" s="180"/>
      <c r="E98" s="180"/>
      <c r="F98" s="180"/>
      <c r="G98" s="180"/>
      <c r="H98" s="207">
        <f t="shared" si="1"/>
        <v>35</v>
      </c>
      <c r="I98" s="78"/>
      <c r="J98" s="78"/>
    </row>
    <row r="99" spans="1:10" ht="12.75" hidden="1" customHeight="1">
      <c r="A99" s="180"/>
      <c r="B99" s="180"/>
      <c r="C99" s="180"/>
      <c r="D99" s="180"/>
      <c r="E99" s="180"/>
      <c r="F99" s="180"/>
      <c r="G99" s="180"/>
      <c r="H99" s="207">
        <f t="shared" si="1"/>
        <v>36</v>
      </c>
      <c r="I99" s="78"/>
      <c r="J99" s="78"/>
    </row>
    <row r="100" spans="1:10" ht="12.75" hidden="1" customHeight="1">
      <c r="A100" s="180"/>
      <c r="B100" s="180"/>
      <c r="C100" s="180"/>
      <c r="D100" s="180"/>
      <c r="E100" s="180"/>
      <c r="F100" s="180"/>
      <c r="G100" s="180"/>
      <c r="H100" s="207">
        <f t="shared" si="1"/>
        <v>37</v>
      </c>
      <c r="I100" s="78"/>
      <c r="J100" s="78"/>
    </row>
    <row r="101" spans="1:10" ht="12.75" hidden="1" customHeight="1">
      <c r="A101" s="180"/>
      <c r="B101" s="180"/>
      <c r="C101" s="180"/>
      <c r="D101" s="180"/>
      <c r="E101" s="180"/>
      <c r="F101" s="180"/>
      <c r="G101" s="180"/>
      <c r="H101" s="207">
        <f t="shared" si="1"/>
        <v>38</v>
      </c>
      <c r="I101" s="78"/>
      <c r="J101" s="78"/>
    </row>
    <row r="102" spans="1:10" ht="12.75" hidden="1" customHeight="1">
      <c r="A102" s="180"/>
      <c r="B102" s="180"/>
      <c r="C102" s="180"/>
      <c r="D102" s="180"/>
      <c r="E102" s="180"/>
      <c r="F102" s="180"/>
      <c r="G102" s="180"/>
      <c r="H102" s="207">
        <f t="shared" si="1"/>
        <v>39</v>
      </c>
      <c r="I102" s="78"/>
      <c r="J102" s="78"/>
    </row>
    <row r="103" spans="1:10" ht="12.75" hidden="1" customHeight="1">
      <c r="A103" s="180"/>
      <c r="B103" s="180"/>
      <c r="C103" s="180"/>
      <c r="D103" s="180"/>
      <c r="E103" s="180"/>
      <c r="F103" s="180"/>
      <c r="G103" s="180"/>
      <c r="H103" s="207">
        <f t="shared" si="1"/>
        <v>40</v>
      </c>
      <c r="I103" s="78"/>
      <c r="J103" s="78"/>
    </row>
    <row r="104" spans="1:10" ht="12.75" hidden="1" customHeight="1">
      <c r="A104" s="180"/>
      <c r="B104" s="180"/>
      <c r="C104" s="180"/>
      <c r="D104" s="180"/>
      <c r="E104" s="180"/>
      <c r="F104" s="180"/>
      <c r="G104" s="180"/>
      <c r="H104" s="207">
        <f t="shared" si="1"/>
        <v>41</v>
      </c>
      <c r="I104" s="78"/>
      <c r="J104" s="78"/>
    </row>
    <row r="105" spans="1:10" ht="12.75" hidden="1" customHeight="1">
      <c r="A105" s="180"/>
      <c r="B105" s="180"/>
      <c r="C105" s="180"/>
      <c r="D105" s="180"/>
      <c r="E105" s="180"/>
      <c r="F105" s="180"/>
      <c r="G105" s="180"/>
      <c r="H105" s="207">
        <f t="shared" si="1"/>
        <v>42</v>
      </c>
      <c r="I105" s="78"/>
      <c r="J105" s="78"/>
    </row>
    <row r="106" spans="1:10" ht="12.75" hidden="1" customHeight="1">
      <c r="A106" s="180"/>
      <c r="B106" s="180"/>
      <c r="C106" s="180"/>
      <c r="D106" s="180"/>
      <c r="E106" s="180"/>
      <c r="F106" s="180"/>
      <c r="G106" s="180"/>
      <c r="H106" s="207">
        <f t="shared" si="1"/>
        <v>43</v>
      </c>
      <c r="I106" s="78"/>
      <c r="J106" s="78"/>
    </row>
    <row r="107" spans="1:10" ht="12.75" hidden="1" customHeight="1">
      <c r="A107" s="180"/>
      <c r="B107" s="180"/>
      <c r="C107" s="180"/>
      <c r="D107" s="180"/>
      <c r="E107" s="180"/>
      <c r="F107" s="180"/>
      <c r="G107" s="180"/>
      <c r="H107" s="207">
        <f t="shared" si="1"/>
        <v>44</v>
      </c>
      <c r="I107" s="78"/>
      <c r="J107" s="78"/>
    </row>
    <row r="108" spans="1:10" ht="12.75" hidden="1" customHeight="1">
      <c r="A108" s="180"/>
      <c r="B108" s="180"/>
      <c r="C108" s="180"/>
      <c r="D108" s="180"/>
      <c r="E108" s="180"/>
      <c r="F108" s="180"/>
      <c r="G108" s="180"/>
      <c r="H108" s="207">
        <f t="shared" si="1"/>
        <v>45</v>
      </c>
      <c r="I108" s="78"/>
      <c r="J108" s="78"/>
    </row>
    <row r="109" spans="1:10" ht="12.75" hidden="1" customHeight="1">
      <c r="A109" s="180"/>
      <c r="B109" s="180"/>
      <c r="C109" s="180"/>
      <c r="D109" s="180"/>
      <c r="E109" s="180"/>
      <c r="F109" s="180"/>
      <c r="G109" s="180"/>
      <c r="H109" s="207">
        <f t="shared" si="1"/>
        <v>46</v>
      </c>
      <c r="I109" s="78"/>
      <c r="J109" s="78"/>
    </row>
    <row r="110" spans="1:10" ht="12.75" hidden="1" customHeight="1">
      <c r="A110" s="180"/>
      <c r="B110" s="180"/>
      <c r="C110" s="180"/>
      <c r="D110" s="180"/>
      <c r="E110" s="180"/>
      <c r="F110" s="180"/>
      <c r="G110" s="180"/>
      <c r="H110" s="207">
        <f t="shared" si="1"/>
        <v>47</v>
      </c>
      <c r="I110" s="78"/>
      <c r="J110" s="78"/>
    </row>
    <row r="111" spans="1:10" ht="12.75" hidden="1" customHeight="1">
      <c r="A111" s="180"/>
      <c r="B111" s="180"/>
      <c r="C111" s="180"/>
      <c r="D111" s="180"/>
      <c r="E111" s="180"/>
      <c r="F111" s="180"/>
      <c r="G111" s="180"/>
      <c r="H111" s="207">
        <f t="shared" si="1"/>
        <v>48</v>
      </c>
      <c r="I111" s="78"/>
      <c r="J111" s="78"/>
    </row>
    <row r="112" spans="1:10" ht="12.75" hidden="1" customHeight="1">
      <c r="A112" s="180"/>
      <c r="B112" s="180"/>
      <c r="C112" s="180"/>
      <c r="D112" s="180"/>
      <c r="E112" s="180"/>
      <c r="F112" s="180"/>
      <c r="G112" s="180"/>
      <c r="H112" s="207">
        <f t="shared" si="1"/>
        <v>49</v>
      </c>
      <c r="I112" s="78"/>
      <c r="J112" s="78"/>
    </row>
    <row r="113" spans="1:10" ht="12.75" hidden="1" customHeight="1">
      <c r="A113" s="180"/>
      <c r="B113" s="180"/>
      <c r="C113" s="180"/>
      <c r="D113" s="180"/>
      <c r="E113" s="180"/>
      <c r="F113" s="180"/>
      <c r="G113" s="180"/>
      <c r="H113" s="207">
        <f t="shared" si="1"/>
        <v>50</v>
      </c>
      <c r="I113" s="78"/>
      <c r="J113" s="78"/>
    </row>
    <row r="114" spans="1:10" ht="12.75" hidden="1" customHeight="1">
      <c r="A114" s="180"/>
      <c r="B114" s="180"/>
      <c r="C114" s="180"/>
      <c r="D114" s="180"/>
      <c r="E114" s="180"/>
      <c r="F114" s="180"/>
      <c r="G114" s="180"/>
      <c r="H114" s="207">
        <f t="shared" si="1"/>
        <v>51</v>
      </c>
      <c r="I114" s="78"/>
      <c r="J114" s="78"/>
    </row>
    <row r="115" spans="1:10" ht="12.75" hidden="1" customHeight="1">
      <c r="A115" s="180"/>
      <c r="B115" s="180"/>
      <c r="C115" s="180"/>
      <c r="D115" s="180"/>
      <c r="E115" s="180"/>
      <c r="F115" s="180"/>
      <c r="G115" s="180"/>
      <c r="H115" s="207">
        <f t="shared" si="1"/>
        <v>52</v>
      </c>
      <c r="I115" s="78"/>
      <c r="J115" s="78"/>
    </row>
    <row r="116" spans="1:10" ht="12.75" hidden="1" customHeight="1">
      <c r="A116" s="180"/>
      <c r="B116" s="180"/>
      <c r="C116" s="180"/>
      <c r="D116" s="180"/>
      <c r="E116" s="180"/>
      <c r="F116" s="180"/>
      <c r="G116" s="180"/>
      <c r="H116" s="207">
        <f t="shared" si="1"/>
        <v>53</v>
      </c>
      <c r="I116" s="78"/>
      <c r="J116" s="78"/>
    </row>
    <row r="117" spans="1:10" ht="12.75" hidden="1" customHeight="1">
      <c r="A117" s="180"/>
      <c r="B117" s="180"/>
      <c r="C117" s="180"/>
      <c r="D117" s="180"/>
      <c r="E117" s="180"/>
      <c r="F117" s="180"/>
      <c r="G117" s="180"/>
      <c r="H117" s="207">
        <f t="shared" si="1"/>
        <v>54</v>
      </c>
      <c r="I117" s="78"/>
      <c r="J117" s="78"/>
    </row>
    <row r="118" spans="1:10" ht="12.75" hidden="1" customHeight="1">
      <c r="A118" s="180"/>
      <c r="B118" s="180"/>
      <c r="C118" s="180"/>
      <c r="D118" s="180"/>
      <c r="E118" s="180"/>
      <c r="F118" s="180"/>
      <c r="G118" s="180"/>
      <c r="H118" s="207">
        <f t="shared" si="1"/>
        <v>55</v>
      </c>
      <c r="I118" s="78"/>
      <c r="J118" s="78"/>
    </row>
    <row r="119" spans="1:10" ht="12.75" hidden="1" customHeight="1">
      <c r="A119" s="180"/>
      <c r="B119" s="180"/>
      <c r="C119" s="180"/>
      <c r="D119" s="180"/>
      <c r="E119" s="180"/>
      <c r="F119" s="180"/>
      <c r="G119" s="180"/>
      <c r="H119" s="207">
        <f t="shared" si="1"/>
        <v>56</v>
      </c>
      <c r="I119" s="78"/>
      <c r="J119" s="78"/>
    </row>
    <row r="120" spans="1:10" ht="12.75" hidden="1" customHeight="1">
      <c r="A120" s="180"/>
      <c r="B120" s="180"/>
      <c r="C120" s="180"/>
      <c r="D120" s="180"/>
      <c r="E120" s="180"/>
      <c r="F120" s="180"/>
      <c r="G120" s="180"/>
      <c r="H120" s="207">
        <f t="shared" si="1"/>
        <v>57</v>
      </c>
      <c r="I120" s="78"/>
      <c r="J120" s="78"/>
    </row>
    <row r="121" spans="1:10" ht="12.75" hidden="1" customHeight="1">
      <c r="A121" s="180"/>
      <c r="B121" s="180"/>
      <c r="C121" s="180"/>
      <c r="D121" s="180"/>
      <c r="E121" s="180"/>
      <c r="F121" s="180"/>
      <c r="G121" s="180"/>
      <c r="H121" s="207">
        <f t="shared" si="1"/>
        <v>58</v>
      </c>
      <c r="I121" s="78"/>
      <c r="J121" s="78"/>
    </row>
    <row r="122" spans="1:10" ht="12.75" hidden="1" customHeight="1">
      <c r="A122" s="180"/>
      <c r="B122" s="180"/>
      <c r="C122" s="180"/>
      <c r="D122" s="180"/>
      <c r="E122" s="180"/>
      <c r="F122" s="180"/>
      <c r="G122" s="180"/>
      <c r="H122" s="207">
        <f t="shared" si="1"/>
        <v>59</v>
      </c>
      <c r="I122" s="78"/>
      <c r="J122" s="78"/>
    </row>
    <row r="123" spans="1:10" ht="12.75" hidden="1" customHeight="1">
      <c r="A123" s="180"/>
      <c r="B123" s="180"/>
      <c r="C123" s="180"/>
      <c r="D123" s="180"/>
      <c r="E123" s="180"/>
      <c r="F123" s="180"/>
      <c r="G123" s="180"/>
      <c r="H123" s="207">
        <f t="shared" si="1"/>
        <v>60</v>
      </c>
      <c r="I123" s="78"/>
      <c r="J123" s="78"/>
    </row>
    <row r="124" spans="1:10" ht="12.75" hidden="1" customHeight="1">
      <c r="A124" s="180"/>
      <c r="B124" s="180"/>
      <c r="C124" s="180"/>
      <c r="D124" s="180"/>
      <c r="E124" s="180"/>
      <c r="F124" s="180"/>
      <c r="G124" s="180"/>
      <c r="H124" s="207">
        <f t="shared" si="1"/>
        <v>61</v>
      </c>
      <c r="I124" s="78"/>
      <c r="J124" s="78"/>
    </row>
    <row r="125" spans="1:10" ht="12.75" hidden="1" customHeight="1">
      <c r="A125" s="180"/>
      <c r="B125" s="180"/>
      <c r="C125" s="180"/>
      <c r="D125" s="180"/>
      <c r="E125" s="180"/>
      <c r="F125" s="180"/>
      <c r="G125" s="180"/>
      <c r="H125" s="207">
        <f t="shared" si="1"/>
        <v>62</v>
      </c>
      <c r="I125" s="78"/>
      <c r="J125" s="78"/>
    </row>
    <row r="126" spans="1:10" ht="12.75" hidden="1" customHeight="1">
      <c r="A126" s="180"/>
      <c r="B126" s="180"/>
      <c r="C126" s="180"/>
      <c r="D126" s="180"/>
      <c r="E126" s="180"/>
      <c r="F126" s="180"/>
      <c r="G126" s="180"/>
      <c r="H126" s="207">
        <f t="shared" si="1"/>
        <v>63</v>
      </c>
      <c r="I126" s="78"/>
      <c r="J126" s="78"/>
    </row>
    <row r="127" spans="1:10" ht="12.75" hidden="1" customHeight="1">
      <c r="A127" s="180"/>
      <c r="B127" s="180"/>
      <c r="C127" s="180"/>
      <c r="D127" s="180"/>
      <c r="E127" s="180"/>
      <c r="F127" s="180"/>
      <c r="G127" s="180"/>
      <c r="H127" s="207">
        <f t="shared" si="1"/>
        <v>64</v>
      </c>
      <c r="I127" s="78"/>
      <c r="J127" s="78"/>
    </row>
    <row r="128" spans="1:10" ht="12.75" hidden="1" customHeight="1">
      <c r="A128" s="180"/>
      <c r="B128" s="180"/>
      <c r="C128" s="180"/>
      <c r="D128" s="180"/>
      <c r="E128" s="180"/>
      <c r="F128" s="180"/>
      <c r="G128" s="180"/>
      <c r="H128" s="207">
        <f t="shared" si="1"/>
        <v>65</v>
      </c>
      <c r="I128" s="78"/>
      <c r="J128" s="78"/>
    </row>
    <row r="129" spans="1:10" ht="12.75" hidden="1" customHeight="1">
      <c r="A129" s="180"/>
      <c r="B129" s="180"/>
      <c r="C129" s="180"/>
      <c r="D129" s="180"/>
      <c r="E129" s="180"/>
      <c r="F129" s="180"/>
      <c r="G129" s="180"/>
      <c r="H129" s="207">
        <f t="shared" si="1"/>
        <v>66</v>
      </c>
      <c r="I129" s="78"/>
      <c r="J129" s="78"/>
    </row>
    <row r="130" spans="1:10" ht="12.75" hidden="1" customHeight="1">
      <c r="A130" s="180"/>
      <c r="B130" s="180"/>
      <c r="C130" s="180"/>
      <c r="D130" s="180"/>
      <c r="E130" s="180"/>
      <c r="F130" s="180"/>
      <c r="G130" s="180"/>
      <c r="H130" s="207">
        <f>H129+1</f>
        <v>67</v>
      </c>
      <c r="I130" s="78"/>
      <c r="J130" s="78"/>
    </row>
    <row r="131" spans="1:10" ht="12.75" hidden="1" customHeight="1">
      <c r="A131" s="180"/>
      <c r="B131" s="180"/>
      <c r="C131" s="180"/>
      <c r="D131" s="180"/>
      <c r="E131" s="180"/>
      <c r="F131" s="180"/>
      <c r="G131" s="180"/>
      <c r="H131" s="207">
        <f>H130+1</f>
        <v>68</v>
      </c>
      <c r="I131" s="78"/>
      <c r="J131" s="78"/>
    </row>
    <row r="132" spans="1:10" ht="12.75" hidden="1" customHeight="1">
      <c r="A132" s="180"/>
      <c r="B132" s="180"/>
      <c r="C132" s="180"/>
      <c r="D132" s="180"/>
      <c r="E132" s="180"/>
      <c r="F132" s="180"/>
      <c r="G132" s="180"/>
      <c r="H132" s="207">
        <f>H131+1</f>
        <v>69</v>
      </c>
      <c r="I132" s="78"/>
      <c r="J132" s="78"/>
    </row>
    <row r="133" spans="1:10" ht="12.75" hidden="1" customHeight="1">
      <c r="A133" s="180"/>
      <c r="B133" s="180"/>
      <c r="C133" s="180"/>
      <c r="D133" s="180"/>
      <c r="E133" s="180"/>
      <c r="F133" s="180"/>
      <c r="G133" s="180"/>
      <c r="H133" s="207">
        <f t="shared" ref="H133:H163" si="2">H132+1</f>
        <v>70</v>
      </c>
      <c r="I133" s="78"/>
      <c r="J133" s="78"/>
    </row>
    <row r="134" spans="1:10" ht="12.75" hidden="1" customHeight="1">
      <c r="A134" s="180"/>
      <c r="B134" s="180"/>
      <c r="C134" s="180"/>
      <c r="D134" s="180"/>
      <c r="E134" s="180"/>
      <c r="F134" s="180"/>
      <c r="G134" s="180"/>
      <c r="H134" s="207">
        <f t="shared" si="2"/>
        <v>71</v>
      </c>
      <c r="I134" s="78"/>
      <c r="J134" s="78"/>
    </row>
    <row r="135" spans="1:10" ht="12.75" hidden="1" customHeight="1">
      <c r="A135" s="180"/>
      <c r="B135" s="180"/>
      <c r="C135" s="180"/>
      <c r="D135" s="180"/>
      <c r="E135" s="180"/>
      <c r="F135" s="180"/>
      <c r="G135" s="180"/>
      <c r="H135" s="207">
        <f t="shared" si="2"/>
        <v>72</v>
      </c>
      <c r="I135" s="78"/>
      <c r="J135" s="78"/>
    </row>
    <row r="136" spans="1:10" ht="12.75" hidden="1" customHeight="1">
      <c r="A136" s="180"/>
      <c r="B136" s="180"/>
      <c r="C136" s="180"/>
      <c r="D136" s="180"/>
      <c r="E136" s="180"/>
      <c r="F136" s="180"/>
      <c r="G136" s="180"/>
      <c r="H136" s="207">
        <f t="shared" si="2"/>
        <v>73</v>
      </c>
      <c r="I136" s="78"/>
      <c r="J136" s="78"/>
    </row>
    <row r="137" spans="1:10" ht="12.75" hidden="1" customHeight="1">
      <c r="A137" s="180"/>
      <c r="B137" s="180"/>
      <c r="C137" s="180"/>
      <c r="D137" s="180"/>
      <c r="E137" s="180"/>
      <c r="F137" s="180"/>
      <c r="G137" s="180"/>
      <c r="H137" s="207">
        <f t="shared" si="2"/>
        <v>74</v>
      </c>
      <c r="I137" s="78"/>
      <c r="J137" s="78"/>
    </row>
    <row r="138" spans="1:10" ht="12.75" hidden="1" customHeight="1">
      <c r="A138" s="180"/>
      <c r="B138" s="180"/>
      <c r="C138" s="180"/>
      <c r="D138" s="180"/>
      <c r="E138" s="180"/>
      <c r="F138" s="180"/>
      <c r="G138" s="180"/>
      <c r="H138" s="207">
        <f t="shared" si="2"/>
        <v>75</v>
      </c>
      <c r="I138" s="78"/>
      <c r="J138" s="78"/>
    </row>
    <row r="139" spans="1:10" ht="12.75" hidden="1" customHeight="1">
      <c r="A139" s="180"/>
      <c r="B139" s="180"/>
      <c r="C139" s="180"/>
      <c r="D139" s="180"/>
      <c r="E139" s="180"/>
      <c r="F139" s="180"/>
      <c r="G139" s="180"/>
      <c r="H139" s="207">
        <f t="shared" si="2"/>
        <v>76</v>
      </c>
      <c r="I139" s="78"/>
      <c r="J139" s="78"/>
    </row>
    <row r="140" spans="1:10" ht="12.75" hidden="1" customHeight="1">
      <c r="A140" s="180"/>
      <c r="B140" s="180"/>
      <c r="C140" s="180"/>
      <c r="D140" s="180"/>
      <c r="E140" s="180"/>
      <c r="F140" s="180"/>
      <c r="G140" s="180"/>
      <c r="H140" s="207">
        <f t="shared" si="2"/>
        <v>77</v>
      </c>
      <c r="I140" s="78"/>
      <c r="J140" s="78"/>
    </row>
    <row r="141" spans="1:10" ht="12.75" hidden="1" customHeight="1">
      <c r="A141" s="180"/>
      <c r="B141" s="180"/>
      <c r="C141" s="180"/>
      <c r="D141" s="180"/>
      <c r="E141" s="180"/>
      <c r="F141" s="180"/>
      <c r="G141" s="180"/>
      <c r="H141" s="207">
        <f t="shared" si="2"/>
        <v>78</v>
      </c>
      <c r="I141" s="78"/>
      <c r="J141" s="78"/>
    </row>
    <row r="142" spans="1:10" ht="12.75" hidden="1" customHeight="1">
      <c r="A142" s="180"/>
      <c r="B142" s="180"/>
      <c r="C142" s="180"/>
      <c r="D142" s="180"/>
      <c r="E142" s="180"/>
      <c r="F142" s="180"/>
      <c r="G142" s="180"/>
      <c r="H142" s="207">
        <f t="shared" si="2"/>
        <v>79</v>
      </c>
      <c r="I142" s="78"/>
      <c r="J142" s="78"/>
    </row>
    <row r="143" spans="1:10" ht="12.75" hidden="1" customHeight="1">
      <c r="A143" s="180"/>
      <c r="B143" s="180"/>
      <c r="C143" s="180"/>
      <c r="D143" s="180"/>
      <c r="E143" s="180"/>
      <c r="F143" s="180"/>
      <c r="G143" s="180"/>
      <c r="H143" s="207">
        <f t="shared" si="2"/>
        <v>80</v>
      </c>
      <c r="I143" s="78"/>
      <c r="J143" s="78"/>
    </row>
    <row r="144" spans="1:10" ht="12.75" hidden="1" customHeight="1">
      <c r="A144" s="180"/>
      <c r="B144" s="180"/>
      <c r="C144" s="180"/>
      <c r="D144" s="180"/>
      <c r="E144" s="180"/>
      <c r="F144" s="180"/>
      <c r="G144" s="180"/>
      <c r="H144" s="207">
        <f t="shared" si="2"/>
        <v>81</v>
      </c>
      <c r="I144" s="78"/>
      <c r="J144" s="78"/>
    </row>
    <row r="145" spans="1:10" ht="12.75" hidden="1" customHeight="1">
      <c r="A145" s="180"/>
      <c r="B145" s="180"/>
      <c r="C145" s="180"/>
      <c r="D145" s="180"/>
      <c r="E145" s="180"/>
      <c r="F145" s="180"/>
      <c r="G145" s="180"/>
      <c r="H145" s="207">
        <f t="shared" si="2"/>
        <v>82</v>
      </c>
      <c r="I145" s="78"/>
      <c r="J145" s="78"/>
    </row>
    <row r="146" spans="1:10" ht="12.75" hidden="1" customHeight="1">
      <c r="A146" s="180"/>
      <c r="B146" s="180"/>
      <c r="C146" s="180"/>
      <c r="D146" s="180"/>
      <c r="E146" s="180"/>
      <c r="F146" s="180"/>
      <c r="G146" s="180"/>
      <c r="H146" s="207">
        <f t="shared" si="2"/>
        <v>83</v>
      </c>
      <c r="I146" s="78"/>
      <c r="J146" s="78"/>
    </row>
    <row r="147" spans="1:10" ht="12.75" hidden="1" customHeight="1">
      <c r="A147" s="180"/>
      <c r="B147" s="180"/>
      <c r="C147" s="180"/>
      <c r="D147" s="180"/>
      <c r="E147" s="180"/>
      <c r="F147" s="180"/>
      <c r="G147" s="180"/>
      <c r="H147" s="207">
        <f t="shared" si="2"/>
        <v>84</v>
      </c>
      <c r="I147" s="78"/>
      <c r="J147" s="78"/>
    </row>
    <row r="148" spans="1:10" ht="12.75" hidden="1" customHeight="1">
      <c r="A148" s="180"/>
      <c r="B148" s="180"/>
      <c r="C148" s="180"/>
      <c r="D148" s="180"/>
      <c r="E148" s="180"/>
      <c r="F148" s="180"/>
      <c r="G148" s="180"/>
      <c r="H148" s="207">
        <f t="shared" si="2"/>
        <v>85</v>
      </c>
      <c r="I148" s="78"/>
      <c r="J148" s="78"/>
    </row>
    <row r="149" spans="1:10" ht="12.75" hidden="1" customHeight="1">
      <c r="A149" s="180"/>
      <c r="B149" s="180"/>
      <c r="C149" s="180"/>
      <c r="D149" s="180"/>
      <c r="E149" s="180"/>
      <c r="F149" s="180"/>
      <c r="G149" s="180"/>
      <c r="H149" s="207">
        <f t="shared" si="2"/>
        <v>86</v>
      </c>
      <c r="I149" s="78"/>
      <c r="J149" s="78"/>
    </row>
    <row r="150" spans="1:10" ht="12.75" hidden="1" customHeight="1">
      <c r="A150" s="180"/>
      <c r="B150" s="180"/>
      <c r="C150" s="180"/>
      <c r="D150" s="180"/>
      <c r="E150" s="180"/>
      <c r="F150" s="180"/>
      <c r="G150" s="180"/>
      <c r="H150" s="207">
        <f t="shared" si="2"/>
        <v>87</v>
      </c>
      <c r="I150" s="78"/>
      <c r="J150" s="78"/>
    </row>
    <row r="151" spans="1:10" ht="12.75" hidden="1" customHeight="1">
      <c r="A151" s="180"/>
      <c r="B151" s="180"/>
      <c r="C151" s="180"/>
      <c r="D151" s="180"/>
      <c r="E151" s="180"/>
      <c r="F151" s="180"/>
      <c r="G151" s="180"/>
      <c r="H151" s="207">
        <f t="shared" si="2"/>
        <v>88</v>
      </c>
      <c r="I151" s="78"/>
      <c r="J151" s="78"/>
    </row>
    <row r="152" spans="1:10" ht="12.75" hidden="1" customHeight="1">
      <c r="A152" s="180"/>
      <c r="B152" s="180"/>
      <c r="C152" s="180"/>
      <c r="D152" s="180"/>
      <c r="E152" s="180"/>
      <c r="F152" s="180"/>
      <c r="G152" s="180"/>
      <c r="H152" s="207">
        <f t="shared" si="2"/>
        <v>89</v>
      </c>
      <c r="I152" s="78"/>
      <c r="J152" s="78"/>
    </row>
    <row r="153" spans="1:10" ht="12.75" hidden="1" customHeight="1">
      <c r="A153" s="180"/>
      <c r="B153" s="180"/>
      <c r="C153" s="180"/>
      <c r="D153" s="180"/>
      <c r="E153" s="180"/>
      <c r="F153" s="180"/>
      <c r="G153" s="180"/>
      <c r="H153" s="207">
        <f t="shared" si="2"/>
        <v>90</v>
      </c>
      <c r="I153" s="78"/>
      <c r="J153" s="78"/>
    </row>
    <row r="154" spans="1:10" ht="12.75" hidden="1" customHeight="1">
      <c r="A154" s="180"/>
      <c r="B154" s="180"/>
      <c r="C154" s="180"/>
      <c r="D154" s="180"/>
      <c r="E154" s="180"/>
      <c r="F154" s="180"/>
      <c r="G154" s="180"/>
      <c r="H154" s="207">
        <f t="shared" si="2"/>
        <v>91</v>
      </c>
      <c r="I154" s="78"/>
      <c r="J154" s="78"/>
    </row>
    <row r="155" spans="1:10" ht="12.75" hidden="1" customHeight="1">
      <c r="A155" s="180"/>
      <c r="B155" s="180"/>
      <c r="C155" s="180"/>
      <c r="D155" s="180"/>
      <c r="E155" s="180"/>
      <c r="F155" s="180"/>
      <c r="G155" s="180"/>
      <c r="H155" s="207">
        <f t="shared" si="2"/>
        <v>92</v>
      </c>
      <c r="I155" s="78"/>
      <c r="J155" s="78"/>
    </row>
    <row r="156" spans="1:10" ht="12.75" hidden="1" customHeight="1">
      <c r="A156" s="180"/>
      <c r="B156" s="180"/>
      <c r="C156" s="180"/>
      <c r="D156" s="180"/>
      <c r="E156" s="180"/>
      <c r="F156" s="180"/>
      <c r="G156" s="180"/>
      <c r="H156" s="207">
        <f t="shared" si="2"/>
        <v>93</v>
      </c>
      <c r="I156" s="78"/>
      <c r="J156" s="78"/>
    </row>
    <row r="157" spans="1:10" ht="12.75" hidden="1" customHeight="1">
      <c r="A157" s="180"/>
      <c r="B157" s="180"/>
      <c r="C157" s="180"/>
      <c r="D157" s="180"/>
      <c r="E157" s="180"/>
      <c r="F157" s="180"/>
      <c r="G157" s="180"/>
      <c r="H157" s="207">
        <f t="shared" si="2"/>
        <v>94</v>
      </c>
      <c r="I157" s="78"/>
      <c r="J157" s="78"/>
    </row>
    <row r="158" spans="1:10" ht="12.75" hidden="1" customHeight="1">
      <c r="A158" s="180"/>
      <c r="B158" s="180"/>
      <c r="C158" s="180"/>
      <c r="D158" s="180"/>
      <c r="E158" s="180"/>
      <c r="F158" s="180"/>
      <c r="G158" s="180"/>
      <c r="H158" s="207">
        <f t="shared" si="2"/>
        <v>95</v>
      </c>
      <c r="I158" s="78"/>
      <c r="J158" s="78"/>
    </row>
    <row r="159" spans="1:10" ht="12.75" hidden="1" customHeight="1">
      <c r="A159" s="180"/>
      <c r="B159" s="180"/>
      <c r="C159" s="180"/>
      <c r="D159" s="180"/>
      <c r="E159" s="180"/>
      <c r="F159" s="180"/>
      <c r="G159" s="180"/>
      <c r="H159" s="207">
        <f t="shared" si="2"/>
        <v>96</v>
      </c>
      <c r="I159" s="78"/>
      <c r="J159" s="78"/>
    </row>
    <row r="160" spans="1:10" ht="12.75" hidden="1" customHeight="1">
      <c r="A160" s="180"/>
      <c r="B160" s="180"/>
      <c r="C160" s="180"/>
      <c r="D160" s="180"/>
      <c r="E160" s="180"/>
      <c r="F160" s="180"/>
      <c r="G160" s="180"/>
      <c r="H160" s="207">
        <f t="shared" si="2"/>
        <v>97</v>
      </c>
      <c r="I160" s="78"/>
      <c r="J160" s="78"/>
    </row>
    <row r="161" spans="1:10" ht="12.75" hidden="1" customHeight="1">
      <c r="A161" s="180"/>
      <c r="B161" s="180"/>
      <c r="C161" s="180"/>
      <c r="D161" s="180"/>
      <c r="E161" s="180"/>
      <c r="F161" s="180"/>
      <c r="G161" s="180"/>
      <c r="H161" s="207">
        <f t="shared" si="2"/>
        <v>98</v>
      </c>
      <c r="I161" s="78"/>
      <c r="J161" s="78"/>
    </row>
    <row r="162" spans="1:10" ht="12.75" hidden="1" customHeight="1">
      <c r="A162" s="180"/>
      <c r="B162" s="180"/>
      <c r="C162" s="180"/>
      <c r="D162" s="180"/>
      <c r="E162" s="180"/>
      <c r="F162" s="180"/>
      <c r="G162" s="180"/>
      <c r="H162" s="207">
        <f t="shared" si="2"/>
        <v>99</v>
      </c>
      <c r="I162" s="78"/>
      <c r="J162" s="78"/>
    </row>
    <row r="163" spans="1:10" ht="12.75" hidden="1" customHeight="1">
      <c r="A163" s="180"/>
      <c r="B163" s="180"/>
      <c r="C163" s="180"/>
      <c r="D163" s="180"/>
      <c r="E163" s="180"/>
      <c r="F163" s="180"/>
      <c r="G163" s="180"/>
      <c r="H163" s="207">
        <f t="shared" si="2"/>
        <v>100</v>
      </c>
      <c r="I163" s="78"/>
      <c r="J163" s="78"/>
    </row>
    <row r="164" spans="1:10" ht="12.75" customHeight="1">
      <c r="A164" s="180"/>
      <c r="B164" s="180"/>
      <c r="C164" s="180"/>
      <c r="D164" s="180"/>
      <c r="E164" s="180"/>
      <c r="F164" s="180"/>
      <c r="G164" s="180"/>
      <c r="I164" s="78"/>
      <c r="J164" s="78"/>
    </row>
    <row r="165" spans="1:10" ht="12.75" customHeight="1">
      <c r="A165" s="180"/>
      <c r="B165" s="180"/>
      <c r="C165" s="180"/>
      <c r="D165" s="180"/>
      <c r="E165" s="180"/>
      <c r="F165" s="180"/>
      <c r="G165" s="180"/>
      <c r="I165" s="78"/>
      <c r="J165" s="78"/>
    </row>
    <row r="166" spans="1:10" ht="12.75" customHeight="1">
      <c r="A166" s="180"/>
      <c r="B166" s="180"/>
      <c r="C166" s="180"/>
      <c r="D166" s="180"/>
      <c r="E166" s="180"/>
      <c r="F166" s="180"/>
      <c r="G166" s="180"/>
      <c r="I166" s="78"/>
      <c r="J166" s="78"/>
    </row>
    <row r="167" spans="1:10" ht="12.75" customHeight="1">
      <c r="A167" s="180"/>
      <c r="B167" s="180"/>
      <c r="C167" s="180"/>
      <c r="D167" s="180"/>
      <c r="E167" s="180"/>
      <c r="F167" s="180"/>
      <c r="G167" s="180"/>
      <c r="I167" s="78"/>
      <c r="J167" s="78"/>
    </row>
    <row r="168" spans="1:10" ht="12.75" customHeight="1">
      <c r="A168" s="180"/>
      <c r="B168" s="180"/>
      <c r="C168" s="180"/>
      <c r="D168" s="180"/>
      <c r="E168" s="180"/>
      <c r="F168" s="180"/>
      <c r="G168" s="180"/>
      <c r="I168" s="78"/>
      <c r="J168" s="78"/>
    </row>
    <row r="169" spans="1:10" ht="12.75" customHeight="1">
      <c r="A169" s="180"/>
      <c r="B169" s="180"/>
      <c r="C169" s="180"/>
      <c r="D169" s="180"/>
      <c r="E169" s="180"/>
      <c r="F169" s="180"/>
      <c r="G169" s="180"/>
      <c r="I169" s="78"/>
      <c r="J169" s="78"/>
    </row>
    <row r="170" spans="1:10" ht="12.75" customHeight="1">
      <c r="A170" s="180"/>
      <c r="B170" s="180"/>
      <c r="C170" s="180"/>
      <c r="D170" s="180"/>
      <c r="E170" s="180"/>
      <c r="F170" s="180"/>
      <c r="G170" s="180"/>
      <c r="I170" s="78"/>
      <c r="J170" s="78"/>
    </row>
    <row r="171" spans="1:10" ht="12.75" customHeight="1">
      <c r="A171" s="180"/>
      <c r="B171" s="180"/>
      <c r="C171" s="180"/>
      <c r="D171" s="180"/>
      <c r="E171" s="180"/>
      <c r="F171" s="180"/>
      <c r="G171" s="180"/>
      <c r="I171" s="78"/>
      <c r="J171" s="78"/>
    </row>
    <row r="172" spans="1:10" ht="12.75" customHeight="1">
      <c r="A172" s="180"/>
      <c r="B172" s="180"/>
      <c r="C172" s="180"/>
      <c r="D172" s="180"/>
      <c r="E172" s="180"/>
      <c r="F172" s="180"/>
      <c r="G172" s="180"/>
      <c r="I172" s="78"/>
      <c r="J172" s="78"/>
    </row>
    <row r="173" spans="1:10" ht="12.75" customHeight="1">
      <c r="A173" s="180"/>
      <c r="B173" s="180"/>
      <c r="C173" s="180"/>
      <c r="D173" s="180"/>
      <c r="E173" s="180"/>
      <c r="F173" s="180"/>
      <c r="G173" s="180"/>
      <c r="I173" s="78"/>
      <c r="J173" s="78"/>
    </row>
    <row r="174" spans="1:10" ht="12.75" customHeight="1">
      <c r="A174" s="180"/>
      <c r="B174" s="180"/>
      <c r="C174" s="180"/>
      <c r="D174" s="180"/>
      <c r="E174" s="180"/>
      <c r="F174" s="180"/>
      <c r="G174" s="180"/>
      <c r="I174" s="78"/>
      <c r="J174" s="78"/>
    </row>
    <row r="175" spans="1:10" ht="12.75" customHeight="1">
      <c r="A175" s="180"/>
      <c r="B175" s="180"/>
      <c r="C175" s="180"/>
      <c r="D175" s="180"/>
      <c r="E175" s="180"/>
      <c r="F175" s="180"/>
      <c r="G175" s="180"/>
      <c r="I175" s="78"/>
      <c r="J175" s="78"/>
    </row>
    <row r="176" spans="1:10" ht="12.75" customHeight="1">
      <c r="A176" s="168"/>
      <c r="B176" s="168"/>
      <c r="C176" s="168"/>
      <c r="D176" s="168"/>
      <c r="E176" s="168"/>
      <c r="F176" s="168"/>
      <c r="G176" s="168"/>
      <c r="I176" s="78"/>
      <c r="J176" s="78"/>
    </row>
    <row r="177" spans="1:10" ht="12.75" customHeight="1">
      <c r="A177" s="168"/>
      <c r="B177" s="168"/>
      <c r="C177" s="168"/>
      <c r="D177" s="168"/>
      <c r="E177" s="168"/>
      <c r="F177" s="168"/>
      <c r="G177" s="168"/>
      <c r="I177" s="78"/>
      <c r="J177" s="78"/>
    </row>
    <row r="178" spans="1:10" ht="12.75" customHeight="1">
      <c r="A178" s="168"/>
      <c r="B178" s="168"/>
      <c r="C178" s="168"/>
      <c r="D178" s="168"/>
      <c r="E178" s="168"/>
      <c r="F178" s="168"/>
      <c r="G178" s="168"/>
      <c r="I178" s="78"/>
      <c r="J178" s="78"/>
    </row>
    <row r="179" spans="1:10" ht="12.75" customHeight="1">
      <c r="A179" s="168"/>
      <c r="B179" s="168"/>
      <c r="C179" s="168"/>
      <c r="D179" s="168"/>
      <c r="E179" s="168"/>
      <c r="F179" s="168"/>
      <c r="G179" s="168"/>
      <c r="I179" s="78"/>
      <c r="J179" s="78"/>
    </row>
    <row r="180" spans="1:10" ht="12.75" customHeight="1">
      <c r="A180" s="168"/>
      <c r="B180" s="168"/>
      <c r="C180" s="168"/>
      <c r="D180" s="168"/>
      <c r="E180" s="168"/>
      <c r="F180" s="168"/>
      <c r="G180" s="168"/>
    </row>
    <row r="181" spans="1:10" ht="12.75" customHeight="1">
      <c r="A181" s="168"/>
      <c r="B181" s="168"/>
      <c r="C181" s="168"/>
      <c r="D181" s="168"/>
      <c r="E181" s="168"/>
      <c r="F181" s="168"/>
      <c r="G181" s="168"/>
    </row>
    <row r="182" spans="1:10" ht="12.75" customHeight="1">
      <c r="A182" s="168"/>
      <c r="B182" s="168"/>
      <c r="C182" s="168"/>
      <c r="D182" s="168"/>
      <c r="E182" s="168"/>
      <c r="F182" s="168"/>
      <c r="G182" s="168"/>
    </row>
    <row r="183" spans="1:10" ht="12.75" customHeight="1">
      <c r="A183" s="168"/>
      <c r="B183" s="168"/>
      <c r="C183" s="168"/>
      <c r="D183" s="168"/>
      <c r="E183" s="168"/>
      <c r="F183" s="168"/>
      <c r="G183" s="168"/>
    </row>
    <row r="184" spans="1:10" ht="12.75" customHeight="1">
      <c r="A184" s="168"/>
      <c r="B184" s="168"/>
      <c r="C184" s="168"/>
      <c r="D184" s="168"/>
      <c r="E184" s="168"/>
      <c r="F184" s="168"/>
      <c r="G184" s="168"/>
    </row>
    <row r="185" spans="1:10" ht="12.75" customHeight="1">
      <c r="A185" s="168"/>
      <c r="B185" s="168"/>
      <c r="C185" s="168"/>
      <c r="D185" s="168"/>
      <c r="E185" s="168"/>
      <c r="F185" s="168"/>
      <c r="G185" s="168"/>
    </row>
    <row r="186" spans="1:10" ht="12.75" customHeight="1">
      <c r="A186" s="168"/>
      <c r="B186" s="168"/>
      <c r="C186" s="168"/>
      <c r="D186" s="168"/>
      <c r="E186" s="168"/>
      <c r="F186" s="168"/>
      <c r="G186" s="168"/>
    </row>
    <row r="187" spans="1:10" ht="12.75" customHeight="1">
      <c r="A187" s="168"/>
      <c r="B187" s="168"/>
      <c r="C187" s="168"/>
      <c r="D187" s="168"/>
      <c r="E187" s="168"/>
      <c r="F187" s="168"/>
      <c r="G187" s="168"/>
      <c r="I187" s="78"/>
      <c r="J187" s="78"/>
    </row>
    <row r="188" spans="1:10" ht="12.75" customHeight="1">
      <c r="A188" s="168"/>
      <c r="B188" s="168"/>
      <c r="C188" s="168"/>
      <c r="D188" s="168"/>
      <c r="E188" s="168"/>
      <c r="F188" s="168"/>
      <c r="G188" s="168"/>
      <c r="I188" s="78"/>
      <c r="J188" s="78"/>
    </row>
    <row r="189" spans="1:10" ht="12.75" customHeight="1">
      <c r="A189" s="168"/>
      <c r="B189" s="168"/>
      <c r="C189" s="168"/>
      <c r="D189" s="168"/>
      <c r="E189" s="168"/>
      <c r="F189" s="168"/>
      <c r="G189" s="168"/>
      <c r="I189" s="78"/>
      <c r="J189" s="78"/>
    </row>
    <row r="190" spans="1:10" ht="12.75" customHeight="1">
      <c r="A190" s="168"/>
      <c r="B190" s="168"/>
      <c r="C190" s="168"/>
      <c r="D190" s="168"/>
      <c r="E190" s="168"/>
      <c r="F190" s="168"/>
      <c r="G190" s="168"/>
      <c r="I190" s="78"/>
      <c r="J190" s="78"/>
    </row>
    <row r="191" spans="1:10" ht="12.75" customHeight="1">
      <c r="A191" s="168"/>
      <c r="B191" s="168"/>
      <c r="C191" s="168"/>
      <c r="D191" s="168"/>
      <c r="E191" s="168"/>
      <c r="F191" s="168"/>
      <c r="G191" s="168"/>
      <c r="I191" s="78"/>
      <c r="J191" s="78"/>
    </row>
    <row r="192" spans="1:10" ht="12.75" customHeight="1">
      <c r="A192" s="168"/>
      <c r="B192" s="168"/>
      <c r="C192" s="168"/>
      <c r="D192" s="168"/>
      <c r="E192" s="168"/>
      <c r="F192" s="168"/>
      <c r="G192" s="168"/>
      <c r="I192" s="78"/>
      <c r="J192" s="78"/>
    </row>
    <row r="193" spans="1:10" ht="12.75" customHeight="1">
      <c r="A193" s="168"/>
      <c r="B193" s="168"/>
      <c r="C193" s="168"/>
      <c r="D193" s="168"/>
      <c r="E193" s="168"/>
      <c r="F193" s="168"/>
      <c r="G193" s="168"/>
      <c r="I193" s="78"/>
      <c r="J193" s="78"/>
    </row>
    <row r="194" spans="1:10" ht="12.75" customHeight="1">
      <c r="A194" s="168"/>
      <c r="B194" s="168"/>
      <c r="C194" s="168"/>
      <c r="D194" s="168"/>
      <c r="E194" s="168"/>
      <c r="F194" s="168"/>
      <c r="G194" s="168"/>
      <c r="I194" s="78"/>
      <c r="J194" s="78"/>
    </row>
    <row r="195" spans="1:10" ht="12.75" customHeight="1">
      <c r="A195" s="168"/>
      <c r="B195" s="168"/>
      <c r="C195" s="168"/>
      <c r="D195" s="168"/>
      <c r="E195" s="168"/>
      <c r="F195" s="168"/>
      <c r="G195" s="168"/>
      <c r="I195" s="78"/>
      <c r="J195" s="78"/>
    </row>
    <row r="196" spans="1:10" ht="12.75" customHeight="1">
      <c r="A196" s="168"/>
      <c r="B196" s="168"/>
      <c r="C196" s="168"/>
      <c r="D196" s="168"/>
      <c r="E196" s="168"/>
      <c r="F196" s="168"/>
      <c r="G196" s="168"/>
      <c r="I196" s="78"/>
      <c r="J196" s="78"/>
    </row>
    <row r="197" spans="1:10" ht="12.75" customHeight="1">
      <c r="A197" s="168"/>
      <c r="B197" s="168"/>
      <c r="C197" s="168"/>
      <c r="D197" s="168"/>
      <c r="E197" s="168"/>
      <c r="F197" s="168"/>
      <c r="G197" s="168"/>
      <c r="I197" s="78"/>
      <c r="J197" s="78"/>
    </row>
    <row r="198" spans="1:10" ht="12.75" customHeight="1">
      <c r="A198" s="168"/>
      <c r="B198" s="168"/>
      <c r="C198" s="168"/>
      <c r="D198" s="168"/>
      <c r="E198" s="168"/>
      <c r="F198" s="168"/>
      <c r="G198" s="168"/>
      <c r="I198" s="78"/>
      <c r="J198" s="78"/>
    </row>
    <row r="199" spans="1:10" ht="12.75" customHeight="1">
      <c r="A199" s="168"/>
      <c r="B199" s="168"/>
      <c r="C199" s="168"/>
      <c r="D199" s="168"/>
      <c r="E199" s="168"/>
      <c r="F199" s="168"/>
      <c r="G199" s="168"/>
      <c r="I199" s="78"/>
      <c r="J199" s="78"/>
    </row>
    <row r="200" spans="1:10" ht="12.75" customHeight="1">
      <c r="A200" s="168"/>
      <c r="B200" s="168"/>
      <c r="C200" s="168"/>
      <c r="D200" s="168"/>
      <c r="E200" s="168"/>
      <c r="F200" s="168"/>
      <c r="G200" s="168"/>
      <c r="I200" s="78"/>
      <c r="J200" s="78"/>
    </row>
    <row r="201" spans="1:10" ht="12.75" customHeight="1">
      <c r="A201" s="168"/>
      <c r="B201" s="168"/>
      <c r="C201" s="168"/>
      <c r="D201" s="168"/>
      <c r="E201" s="168"/>
      <c r="F201" s="168"/>
      <c r="G201" s="168"/>
      <c r="I201" s="78"/>
      <c r="J201" s="78"/>
    </row>
    <row r="202" spans="1:10" ht="12.75" customHeight="1">
      <c r="A202" s="168"/>
      <c r="B202" s="168"/>
      <c r="C202" s="168"/>
      <c r="D202" s="168"/>
      <c r="E202" s="168"/>
      <c r="F202" s="168"/>
      <c r="G202" s="168"/>
      <c r="I202" s="78"/>
      <c r="J202" s="78"/>
    </row>
    <row r="203" spans="1:10" ht="12.75" customHeight="1">
      <c r="A203" s="168"/>
      <c r="B203" s="168"/>
      <c r="C203" s="168"/>
      <c r="D203" s="168"/>
      <c r="E203" s="168"/>
      <c r="F203" s="168"/>
      <c r="G203" s="168"/>
      <c r="I203" s="78"/>
      <c r="J203" s="78"/>
    </row>
    <row r="204" spans="1:10" ht="12.75" customHeight="1">
      <c r="A204" s="168"/>
      <c r="B204" s="168"/>
      <c r="C204" s="168"/>
      <c r="D204" s="168"/>
      <c r="E204" s="168"/>
      <c r="F204" s="168"/>
      <c r="G204" s="168"/>
      <c r="I204" s="78"/>
      <c r="J204" s="78"/>
    </row>
    <row r="205" spans="1:10" ht="12.75" customHeight="1">
      <c r="A205" s="168"/>
      <c r="B205" s="168"/>
      <c r="C205" s="168"/>
      <c r="D205" s="168"/>
      <c r="E205" s="168"/>
      <c r="F205" s="168"/>
      <c r="G205" s="168"/>
      <c r="I205" s="78"/>
      <c r="J205" s="78"/>
    </row>
    <row r="206" spans="1:10" ht="12.75" customHeight="1">
      <c r="A206" s="168"/>
      <c r="B206" s="168"/>
      <c r="C206" s="168"/>
      <c r="D206" s="168"/>
      <c r="E206" s="168"/>
      <c r="F206" s="168"/>
      <c r="G206" s="168"/>
      <c r="I206" s="78"/>
      <c r="J206" s="78"/>
    </row>
    <row r="207" spans="1:10" ht="12.75" customHeight="1">
      <c r="A207" s="168"/>
      <c r="B207" s="168"/>
      <c r="C207" s="168"/>
      <c r="D207" s="168"/>
      <c r="E207" s="168"/>
      <c r="F207" s="168"/>
      <c r="G207" s="168"/>
      <c r="I207" s="78"/>
      <c r="J207" s="78"/>
    </row>
    <row r="208" spans="1:10" ht="12.75" customHeight="1">
      <c r="A208" s="168"/>
      <c r="B208" s="168"/>
      <c r="C208" s="168"/>
      <c r="D208" s="168"/>
      <c r="E208" s="168"/>
      <c r="F208" s="168"/>
      <c r="G208" s="168"/>
      <c r="I208" s="78"/>
      <c r="J208" s="78"/>
    </row>
    <row r="209" spans="1:10" ht="12.75" customHeight="1">
      <c r="A209" s="168"/>
      <c r="B209" s="168"/>
      <c r="C209" s="168"/>
      <c r="D209" s="168"/>
      <c r="E209" s="168"/>
      <c r="F209" s="168"/>
      <c r="G209" s="168"/>
      <c r="I209" s="78"/>
      <c r="J209" s="78"/>
    </row>
    <row r="210" spans="1:10" ht="12.75" customHeight="1">
      <c r="A210" s="168"/>
      <c r="B210" s="168"/>
      <c r="C210" s="168"/>
      <c r="D210" s="168"/>
      <c r="E210" s="168"/>
      <c r="F210" s="168"/>
      <c r="G210" s="168"/>
      <c r="I210" s="78"/>
      <c r="J210" s="78"/>
    </row>
    <row r="211" spans="1:10" ht="12.75" customHeight="1">
      <c r="A211" s="168"/>
      <c r="B211" s="168"/>
      <c r="C211" s="168"/>
      <c r="D211" s="168"/>
      <c r="E211" s="168"/>
      <c r="F211" s="168"/>
      <c r="G211" s="168"/>
    </row>
    <row r="212" spans="1:10" ht="12.75" customHeight="1">
      <c r="A212" s="168"/>
      <c r="B212" s="168"/>
      <c r="C212" s="168"/>
      <c r="D212" s="168"/>
      <c r="E212" s="168"/>
      <c r="F212" s="168"/>
      <c r="G212" s="168"/>
    </row>
    <row r="213" spans="1:10" ht="12.75" customHeight="1">
      <c r="A213" s="168"/>
      <c r="B213" s="168"/>
      <c r="C213" s="168"/>
      <c r="D213" s="168"/>
      <c r="E213" s="168"/>
      <c r="F213" s="168"/>
      <c r="G213" s="168"/>
    </row>
    <row r="214" spans="1:10" ht="12.75" customHeight="1">
      <c r="A214" s="168"/>
      <c r="B214" s="168"/>
      <c r="C214" s="168"/>
      <c r="D214" s="168"/>
      <c r="E214" s="168"/>
      <c r="F214" s="168"/>
      <c r="G214" s="168"/>
    </row>
  </sheetData>
  <sheetProtection password="E4E1" sheet="1" objects="1" scenarios="1" formatCells="0"/>
  <phoneticPr fontId="0" type="noConversion"/>
  <conditionalFormatting sqref="D8:D22">
    <cfRule type="expression" dxfId="7" priority="5" stopIfTrue="1">
      <formula>AND(RIGHT(J8,1)="0")</formula>
    </cfRule>
  </conditionalFormatting>
  <conditionalFormatting sqref="F8:F22">
    <cfRule type="expression" dxfId="6" priority="4" stopIfTrue="1">
      <formula>AND(RIGHT(J8,1)="0")</formula>
    </cfRule>
  </conditionalFormatting>
  <conditionalFormatting sqref="G24 G8:G22">
    <cfRule type="expression" dxfId="5" priority="3" stopIfTrue="1">
      <formula>AND(RIGHT(#REF!,1)="1")</formula>
    </cfRule>
  </conditionalFormatting>
  <conditionalFormatting sqref="B8:B22">
    <cfRule type="duplicateValues" dxfId="4" priority="1" stopIfTrue="1"/>
  </conditionalFormatting>
  <dataValidations count="1">
    <dataValidation type="list" allowBlank="1" showInputMessage="1" showErrorMessage="1" sqref="B2">
      <formula1>$H$64:$H$138</formula1>
    </dataValidation>
  </dataValidations>
  <pageMargins left="0.75" right="0.75" top="1" bottom="1" header="0.5" footer="0.5"/>
  <pageSetup paperSize="9" orientation="portrait" horizontalDpi="0" verticalDpi="0" r:id="rId1"/>
  <headerFooter alignWithMargins="0"/>
</worksheet>
</file>

<file path=xl/worksheets/sheet4.xml><?xml version="1.0" encoding="utf-8"?>
<worksheet xmlns="http://schemas.openxmlformats.org/spreadsheetml/2006/main" xmlns:r="http://schemas.openxmlformats.org/officeDocument/2006/relationships">
  <sheetPr codeName="Blad4"/>
  <dimension ref="B1:Q80"/>
  <sheetViews>
    <sheetView zoomScale="95" zoomScaleNormal="95" workbookViewId="0">
      <selection activeCell="B4" sqref="B4:F7"/>
    </sheetView>
  </sheetViews>
  <sheetFormatPr defaultRowHeight="15"/>
  <cols>
    <col min="1" max="1" width="3.140625" customWidth="1"/>
    <col min="2" max="2" width="8.140625" style="326" customWidth="1"/>
    <col min="3" max="3" width="9.28515625" style="310" customWidth="1"/>
    <col min="4" max="4" width="30.28515625" bestFit="1" customWidth="1"/>
    <col min="5" max="5" width="10.140625" style="285" customWidth="1"/>
    <col min="6" max="6" width="15.28515625" bestFit="1" customWidth="1"/>
    <col min="7" max="7" width="3.7109375" customWidth="1"/>
    <col min="8" max="8" width="5" style="310" customWidth="1"/>
    <col min="9" max="9" width="30.28515625" customWidth="1"/>
    <col min="10" max="10" width="10.7109375" style="124" customWidth="1"/>
    <col min="11" max="11" width="15.28515625" customWidth="1"/>
    <col min="12" max="12" width="17.5703125" style="124" bestFit="1" customWidth="1"/>
    <col min="14" max="14" width="11.140625" bestFit="1" customWidth="1"/>
    <col min="15" max="15" width="10.7109375" style="124" customWidth="1"/>
  </cols>
  <sheetData>
    <row r="1" spans="2:17" ht="15.75" thickBot="1">
      <c r="Q1" t="s">
        <v>144</v>
      </c>
    </row>
    <row r="2" spans="2:17" ht="21.75" thickBot="1">
      <c r="B2" s="416" t="s">
        <v>55</v>
      </c>
      <c r="C2" s="417"/>
      <c r="D2" s="417"/>
      <c r="E2" s="417"/>
      <c r="F2" s="418"/>
      <c r="H2" s="388"/>
      <c r="I2" s="417" t="s">
        <v>54</v>
      </c>
      <c r="J2" s="417"/>
      <c r="K2" s="417"/>
      <c r="L2" s="304"/>
    </row>
    <row r="3" spans="2:17" ht="15.75" thickBot="1">
      <c r="B3" s="327"/>
      <c r="C3" s="321"/>
      <c r="D3" s="302"/>
      <c r="E3" s="392" t="s">
        <v>534</v>
      </c>
      <c r="F3" s="393">
        <f ca="1">NOW()</f>
        <v>41847.839476967594</v>
      </c>
      <c r="H3" s="389"/>
      <c r="I3" s="302"/>
      <c r="J3" s="387"/>
      <c r="K3" s="392" t="s">
        <v>534</v>
      </c>
      <c r="L3" s="393">
        <f ca="1">NOW()</f>
        <v>41847.839476967594</v>
      </c>
    </row>
    <row r="4" spans="2:17" ht="30.75" thickBot="1">
      <c r="B4" s="328" t="s">
        <v>53</v>
      </c>
      <c r="C4" s="333" t="s">
        <v>50</v>
      </c>
      <c r="D4" s="290" t="s">
        <v>25</v>
      </c>
      <c r="E4" s="291" t="s">
        <v>51</v>
      </c>
      <c r="F4" s="292" t="s">
        <v>52</v>
      </c>
      <c r="H4" s="383" t="s">
        <v>143</v>
      </c>
      <c r="I4" s="384" t="s">
        <v>25</v>
      </c>
      <c r="J4" s="385" t="s">
        <v>51</v>
      </c>
      <c r="K4" s="384" t="s">
        <v>52</v>
      </c>
      <c r="L4" s="386" t="s">
        <v>145</v>
      </c>
    </row>
    <row r="5" spans="2:17">
      <c r="B5" s="329">
        <v>1</v>
      </c>
      <c r="C5" s="322">
        <f>overz!A110</f>
        <v>55</v>
      </c>
      <c r="D5" s="76" t="str">
        <f>overz!$B$110</f>
        <v>Stoempmeister</v>
      </c>
      <c r="E5" s="286">
        <f>overz!$B$111</f>
        <v>1954</v>
      </c>
      <c r="F5" s="293" t="str">
        <f>overz!$E$110</f>
        <v>Movistar</v>
      </c>
      <c r="H5" s="370">
        <v>27</v>
      </c>
      <c r="I5" s="375" t="str">
        <f>IF($H5=""," ",VLOOKUP($H5,$C$5:$F$79,2,FALSE))</f>
        <v>Edwin van S. (introducee: 026)</v>
      </c>
      <c r="J5" s="368">
        <f>IF($H5=""," ",VLOOKUP($H5,$C$5:$F$79,3,FALSE))</f>
        <v>1724</v>
      </c>
      <c r="K5" s="375" t="str">
        <f>IF($H5=""," ",VLOOKUP($H5,$C$5:$F$79,4,FALSE))</f>
        <v>Sky</v>
      </c>
      <c r="L5" s="371"/>
    </row>
    <row r="6" spans="2:17" ht="15.75" thickBot="1">
      <c r="B6" s="329">
        <v>2</v>
      </c>
      <c r="C6" s="322">
        <f>overz!A36</f>
        <v>18</v>
      </c>
      <c r="D6" s="77" t="str">
        <f>overz!$B$36</f>
        <v>Stinos</v>
      </c>
      <c r="E6" s="286">
        <f>overz!$B$37</f>
        <v>1919</v>
      </c>
      <c r="F6" s="293" t="str">
        <f>overz!$E$36</f>
        <v>Garmin</v>
      </c>
      <c r="H6" s="370">
        <v>1</v>
      </c>
      <c r="I6" s="375" t="str">
        <f>IF($H6=""," ",VLOOKUP($H6,$C$5:$F$79,2,FALSE))</f>
        <v>Esther vd L.</v>
      </c>
      <c r="J6" s="368">
        <f>IF($H6=""," ",VLOOKUP($H6,$C$5:$F$79,3,FALSE))</f>
        <v>1668</v>
      </c>
      <c r="K6" s="375" t="str">
        <f>IF($H6=""," ",VLOOKUP($H6,$C$5:$F$79,4,FALSE))</f>
        <v>Sky</v>
      </c>
      <c r="L6" s="371"/>
    </row>
    <row r="7" spans="2:17" ht="15" customHeight="1">
      <c r="B7" s="329">
        <v>3</v>
      </c>
      <c r="C7" s="322">
        <f>overz!A90</f>
        <v>45</v>
      </c>
      <c r="D7" s="76" t="str">
        <f>overz!$B$90</f>
        <v>Jan L.</v>
      </c>
      <c r="E7" s="286">
        <f>overz!$B$91</f>
        <v>1737</v>
      </c>
      <c r="F7" s="293" t="str">
        <f>overz!$E$90</f>
        <v>Cofidis</v>
      </c>
      <c r="H7" s="370">
        <v>26</v>
      </c>
      <c r="I7" s="375" t="str">
        <f>IF($H7=""," ",VLOOKUP($H7,$C$5:$F$79,2,FALSE))</f>
        <v>Marcel B.</v>
      </c>
      <c r="J7" s="368">
        <f>IF($H7=""," ",VLOOKUP($H7,$C$5:$F$79,3,FALSE))</f>
        <v>1596</v>
      </c>
      <c r="K7" s="375" t="str">
        <f>IF($H7=""," ",VLOOKUP($H7,$C$5:$F$79,4,FALSE))</f>
        <v>Sky</v>
      </c>
      <c r="L7" s="374">
        <f>SUM(J5:J10)/6</f>
        <v>1340.3333333333333</v>
      </c>
      <c r="N7" s="319" t="s">
        <v>52</v>
      </c>
      <c r="O7" s="320" t="s">
        <v>146</v>
      </c>
    </row>
    <row r="8" spans="2:17">
      <c r="B8" s="329">
        <v>4</v>
      </c>
      <c r="C8" s="322">
        <f>overz!A54</f>
        <v>27</v>
      </c>
      <c r="D8" s="77" t="str">
        <f>overz!$B$54</f>
        <v>Edwin van S. (introducee: 026)</v>
      </c>
      <c r="E8" s="286">
        <f>overz!$B$55</f>
        <v>1724</v>
      </c>
      <c r="F8" s="293" t="str">
        <f>overz!$E$54</f>
        <v>Sky</v>
      </c>
      <c r="H8" s="370">
        <v>43</v>
      </c>
      <c r="I8" s="375" t="str">
        <f>IF($H8=""," ",VLOOKUP($H8,$C$5:$F$79,2,FALSE))</f>
        <v>Jornt B.</v>
      </c>
      <c r="J8" s="368">
        <f>IF($H8=""," ",VLOOKUP($H8,$C$5:$F$79,3,FALSE))</f>
        <v>1571</v>
      </c>
      <c r="K8" s="375" t="str">
        <f>IF($H8=""," ",VLOOKUP($H8,$C$5:$F$79,4,FALSE))</f>
        <v>Sky</v>
      </c>
      <c r="L8" s="371"/>
      <c r="N8" s="296" t="str">
        <f>$K$37</f>
        <v>Europcar</v>
      </c>
      <c r="O8" s="390">
        <f>$L$37</f>
        <v>1553.8333333333333</v>
      </c>
    </row>
    <row r="9" spans="2:17">
      <c r="B9" s="329">
        <v>5</v>
      </c>
      <c r="C9" s="322">
        <f>overz!A88</f>
        <v>44</v>
      </c>
      <c r="D9" s="76" t="str">
        <f>overz!$B$88</f>
        <v>Jos S.</v>
      </c>
      <c r="E9" s="286">
        <f>overz!$B$89</f>
        <v>1720</v>
      </c>
      <c r="F9" s="293" t="str">
        <f>overz!$E$88</f>
        <v>Saxo</v>
      </c>
      <c r="H9" s="370">
        <v>54</v>
      </c>
      <c r="I9" s="375" t="str">
        <f>IF($H9=""," ",VLOOKUP($H9,$C$5:$F$79,2,FALSE))</f>
        <v>Anoeska van S.</v>
      </c>
      <c r="J9" s="368">
        <f>IF($H9=""," ",VLOOKUP($H9,$C$5:$F$79,3,FALSE))</f>
        <v>1141</v>
      </c>
      <c r="K9" s="375" t="str">
        <f>IF($H9=""," ",VLOOKUP($H9,$C$5:$F$79,4,FALSE))</f>
        <v>Sky</v>
      </c>
      <c r="L9" s="371"/>
      <c r="N9" s="296" t="str">
        <f>$K$25</f>
        <v>Giant-Shimano</v>
      </c>
      <c r="O9" s="390">
        <f>$L$25</f>
        <v>1430.3333333333333</v>
      </c>
    </row>
    <row r="10" spans="2:17" ht="15.75" thickBot="1">
      <c r="B10" s="329">
        <v>6</v>
      </c>
      <c r="C10" s="322">
        <f>overz!A32</f>
        <v>16</v>
      </c>
      <c r="D10" s="77" t="str">
        <f>overz!$B$32</f>
        <v>Arthur K.</v>
      </c>
      <c r="E10" s="286">
        <f>overz!$B$33</f>
        <v>1702</v>
      </c>
      <c r="F10" s="293" t="str">
        <f>overz!$E$32</f>
        <v>Giant-Shimano</v>
      </c>
      <c r="H10" s="372">
        <v>53</v>
      </c>
      <c r="I10" s="376" t="str">
        <f>IF($H10=""," ",VLOOKUP($H10,$C$5:$F$79,2,FALSE))</f>
        <v>Glen S.</v>
      </c>
      <c r="J10" s="377">
        <f>IF($H10=""," ",VLOOKUP($H10,$C$5:$F$79,3,FALSE))</f>
        <v>342</v>
      </c>
      <c r="K10" s="376" t="str">
        <f>IF($H10=""," ",VLOOKUP($H10,$C$5:$F$79,4,FALSE))</f>
        <v>Sky</v>
      </c>
      <c r="L10" s="378"/>
      <c r="N10" s="296" t="str">
        <f>$K$31</f>
        <v>Garmin</v>
      </c>
      <c r="O10" s="390">
        <f>$L$31</f>
        <v>1426</v>
      </c>
    </row>
    <row r="11" spans="2:17">
      <c r="B11" s="329">
        <v>7</v>
      </c>
      <c r="C11" s="322">
        <f>overz!A2</f>
        <v>1</v>
      </c>
      <c r="D11" s="77" t="str">
        <f>overz!$B$2</f>
        <v>Esther vd L.</v>
      </c>
      <c r="E11" s="286">
        <f>overz!$B$3</f>
        <v>1668</v>
      </c>
      <c r="F11" s="293" t="str">
        <f>overz!$E$2</f>
        <v>Sky</v>
      </c>
      <c r="H11" s="373">
        <v>44</v>
      </c>
      <c r="I11" s="379" t="str">
        <f>IF($H11=""," ",VLOOKUP($H11,$C$5:$F$79,2,FALSE))</f>
        <v>Jos S.</v>
      </c>
      <c r="J11" s="380">
        <f>IF($H11=""," ",VLOOKUP($H11,$C$5:$F$79,3,FALSE))</f>
        <v>1720</v>
      </c>
      <c r="K11" s="379" t="str">
        <f>IF($H11=""," ",VLOOKUP($H11,$C$5:$F$79,4,FALSE))</f>
        <v>Saxo</v>
      </c>
      <c r="L11" s="369"/>
      <c r="N11" s="296" t="str">
        <f>$K$13</f>
        <v>Saxo</v>
      </c>
      <c r="O11" s="390">
        <f>$L$13</f>
        <v>1421.6666666666667</v>
      </c>
    </row>
    <row r="12" spans="2:17">
      <c r="B12" s="329">
        <v>8</v>
      </c>
      <c r="C12" s="322">
        <f>overz!A8</f>
        <v>4</v>
      </c>
      <c r="D12" s="77" t="str">
        <f>overz!$B$8</f>
        <v>Sanne W (introducee: 003)</v>
      </c>
      <c r="E12" s="286">
        <f>overz!$B$9</f>
        <v>1664</v>
      </c>
      <c r="F12" s="293" t="str">
        <f>overz!$E$8</f>
        <v>Europcar</v>
      </c>
      <c r="H12" s="370">
        <v>14</v>
      </c>
      <c r="I12" s="375" t="str">
        <f>IF($H12=""," ",VLOOKUP($H12,$C$5:$F$79,2,FALSE))</f>
        <v>Corjan H.</v>
      </c>
      <c r="J12" s="368">
        <f>IF($H12=""," ",VLOOKUP($H12,$C$5:$F$79,3,FALSE))</f>
        <v>1585</v>
      </c>
      <c r="K12" s="375" t="str">
        <f>IF($H12=""," ",VLOOKUP($H12,$C$5:$F$79,4,FALSE))</f>
        <v>Saxo</v>
      </c>
      <c r="L12" s="371"/>
      <c r="N12" s="296" t="str">
        <f>$K$19</f>
        <v>Movistar</v>
      </c>
      <c r="O12" s="390">
        <f>$L$19</f>
        <v>1400.6666666666667</v>
      </c>
    </row>
    <row r="13" spans="2:17">
      <c r="B13" s="329">
        <v>9</v>
      </c>
      <c r="C13" s="322">
        <f>overz!A64</f>
        <v>32</v>
      </c>
      <c r="D13" s="77" t="str">
        <f>overz!$B$64</f>
        <v>Hans D.</v>
      </c>
      <c r="E13" s="286">
        <f>overz!$B$65</f>
        <v>1648</v>
      </c>
      <c r="F13" s="293" t="str">
        <f>overz!$E$64</f>
        <v>Europcar</v>
      </c>
      <c r="H13" s="370">
        <v>41</v>
      </c>
      <c r="I13" s="375" t="str">
        <f>IF($H13=""," ",VLOOKUP($H13,$C$5:$F$79,2,FALSE))</f>
        <v>Caro_Lien</v>
      </c>
      <c r="J13" s="368">
        <f>IF($H13=""," ",VLOOKUP($H13,$C$5:$F$79,3,FALSE))</f>
        <v>1406</v>
      </c>
      <c r="K13" s="375" t="str">
        <f>IF($H13=""," ",VLOOKUP($H13,$C$5:$F$79,4,FALSE))</f>
        <v>Saxo</v>
      </c>
      <c r="L13" s="374">
        <f>SUM(J11:J16)/6</f>
        <v>1421.6666666666667</v>
      </c>
      <c r="N13" s="296" t="str">
        <f>$K$43</f>
        <v>Cofidis</v>
      </c>
      <c r="O13" s="390">
        <f>$L$43</f>
        <v>1369.6666666666667</v>
      </c>
    </row>
    <row r="14" spans="2:17">
      <c r="B14" s="329">
        <v>10</v>
      </c>
      <c r="C14" s="322">
        <f>overz!A80</f>
        <v>40</v>
      </c>
      <c r="D14" s="76" t="str">
        <f>overz!$B$80</f>
        <v>Christian van S.</v>
      </c>
      <c r="E14" s="286">
        <f>overz!$B$81</f>
        <v>1637</v>
      </c>
      <c r="F14" s="293" t="str">
        <f>overz!$E$80</f>
        <v>Europcar</v>
      </c>
      <c r="H14" s="370">
        <v>57</v>
      </c>
      <c r="I14" s="375" t="str">
        <f>IF($H14=""," ",VLOOKUP($H14,$C$5:$F$79,2,FALSE))</f>
        <v>Rene D.</v>
      </c>
      <c r="J14" s="368">
        <f>IF($H14=""," ",VLOOKUP($H14,$C$5:$F$79,3,FALSE))</f>
        <v>1372</v>
      </c>
      <c r="K14" s="375" t="str">
        <f>IF($H14=""," ",VLOOKUP($H14,$C$5:$F$79,4,FALSE))</f>
        <v>Saxo</v>
      </c>
      <c r="L14" s="371"/>
      <c r="N14" s="296" t="str">
        <f>$K$7</f>
        <v>Sky</v>
      </c>
      <c r="O14" s="390">
        <f>$L$7</f>
        <v>1340.3333333333333</v>
      </c>
    </row>
    <row r="15" spans="2:17">
      <c r="B15" s="329">
        <v>11</v>
      </c>
      <c r="C15" s="322">
        <f>overz!A118</f>
        <v>59</v>
      </c>
      <c r="D15" s="76" t="str">
        <f>overz!$B$118</f>
        <v>Francine (introducee: 050)</v>
      </c>
      <c r="E15" s="286">
        <f>overz!$B$119</f>
        <v>1619</v>
      </c>
      <c r="F15" s="293" t="str">
        <f>overz!$E$118</f>
        <v>Giant-Shimano</v>
      </c>
      <c r="H15" s="370">
        <v>2</v>
      </c>
      <c r="I15" s="375" t="str">
        <f>IF($H15=""," ",VLOOKUP($H15,$C$5:$F$79,2,FALSE))</f>
        <v>Jorine</v>
      </c>
      <c r="J15" s="368">
        <f>IF($H15=""," ",VLOOKUP($H15,$C$5:$F$79,3,FALSE))</f>
        <v>1234</v>
      </c>
      <c r="K15" s="375" t="str">
        <f>IF($H15=""," ",VLOOKUP($H15,$C$5:$F$79,4,FALSE))</f>
        <v>Saxo</v>
      </c>
      <c r="L15" s="371"/>
      <c r="N15" s="296" t="str">
        <f>$K$55</f>
        <v>Belkin</v>
      </c>
      <c r="O15" s="390">
        <f>$L$55</f>
        <v>1330.5</v>
      </c>
    </row>
    <row r="16" spans="2:17" ht="15.75" thickBot="1">
      <c r="B16" s="329">
        <v>12</v>
      </c>
      <c r="C16" s="322">
        <f>overz!A100</f>
        <v>50</v>
      </c>
      <c r="D16" s="76" t="str">
        <f>overz!$B$100</f>
        <v>Malrini</v>
      </c>
      <c r="E16" s="286">
        <f>overz!$B$101</f>
        <v>1619</v>
      </c>
      <c r="F16" s="293" t="str">
        <f>overz!$E$100</f>
        <v>Giant-Shimano</v>
      </c>
      <c r="H16" s="372">
        <v>24</v>
      </c>
      <c r="I16" s="376" t="str">
        <f>IF($H16=""," ",VLOOKUP($H16,$C$5:$F$79,2,FALSE))</f>
        <v>Thomas H.</v>
      </c>
      <c r="J16" s="377">
        <f>IF($H16=""," ",VLOOKUP($H16,$C$5:$F$79,3,FALSE))</f>
        <v>1213</v>
      </c>
      <c r="K16" s="376" t="str">
        <f>IF($H16=""," ",VLOOKUP($H16,$C$5:$F$79,4,FALSE))</f>
        <v>Saxo</v>
      </c>
      <c r="L16" s="378"/>
      <c r="N16" s="296" t="str">
        <f>$K$49</f>
        <v>BMC</v>
      </c>
      <c r="O16" s="390">
        <f>$L$49</f>
        <v>1328.5</v>
      </c>
    </row>
    <row r="17" spans="2:15" ht="15.75" thickBot="1">
      <c r="B17" s="329">
        <v>13</v>
      </c>
      <c r="C17" s="322">
        <f>overz!A20</f>
        <v>10</v>
      </c>
      <c r="D17" s="77" t="str">
        <f>overz!$B$20</f>
        <v>Ricardo B. (introducee: 009)</v>
      </c>
      <c r="E17" s="286">
        <f>overz!$B$21</f>
        <v>1615</v>
      </c>
      <c r="F17" s="293" t="str">
        <f>overz!$E$20</f>
        <v>Astana</v>
      </c>
      <c r="H17" s="373">
        <v>55</v>
      </c>
      <c r="I17" s="379" t="str">
        <f>IF($H17=""," ",VLOOKUP($H17,$C$5:$F$79,2,FALSE))</f>
        <v>Stoempmeister</v>
      </c>
      <c r="J17" s="380">
        <f>IF($H17=""," ",VLOOKUP($H17,$C$5:$F$79,3,FALSE))</f>
        <v>1954</v>
      </c>
      <c r="K17" s="379" t="str">
        <f>IF($H17=""," ",VLOOKUP($H17,$C$5:$F$79,4,FALSE))</f>
        <v>Movistar</v>
      </c>
      <c r="L17" s="369"/>
      <c r="N17" s="297" t="str">
        <f>$K$61</f>
        <v>Astana</v>
      </c>
      <c r="O17" s="391">
        <f>$L$61</f>
        <v>1152.6666666666667</v>
      </c>
    </row>
    <row r="18" spans="2:15">
      <c r="B18" s="329">
        <v>14</v>
      </c>
      <c r="C18" s="322">
        <f>overz!A78</f>
        <v>39</v>
      </c>
      <c r="D18" s="77" t="str">
        <f>overz!$B$78</f>
        <v>jochem L.</v>
      </c>
      <c r="E18" s="286">
        <f>overz!$B$79</f>
        <v>1598</v>
      </c>
      <c r="F18" s="293" t="str">
        <f>overz!$E$78</f>
        <v>Belkin</v>
      </c>
      <c r="H18" s="370">
        <v>21</v>
      </c>
      <c r="I18" s="375" t="str">
        <f>IF($H18=""," ",VLOOKUP($H18,$C$5:$F$79,2,FALSE))</f>
        <v>Ronald van E.</v>
      </c>
      <c r="J18" s="368">
        <f>IF($H18=""," ",VLOOKUP($H18,$C$5:$F$79,3,FALSE))</f>
        <v>1532</v>
      </c>
      <c r="K18" s="375" t="str">
        <f>IF($H18=""," ",VLOOKUP($H18,$C$5:$F$79,4,FALSE))</f>
        <v>Movistar</v>
      </c>
      <c r="L18" s="371"/>
    </row>
    <row r="19" spans="2:15">
      <c r="B19" s="329">
        <v>15</v>
      </c>
      <c r="C19" s="322">
        <f>overz!A52</f>
        <v>26</v>
      </c>
      <c r="D19" s="77" t="str">
        <f>overz!$B$52</f>
        <v>Marcel B.</v>
      </c>
      <c r="E19" s="286">
        <f>overz!$B$53</f>
        <v>1596</v>
      </c>
      <c r="F19" s="293" t="str">
        <f>overz!$E$52</f>
        <v>Sky</v>
      </c>
      <c r="H19" s="370">
        <v>34</v>
      </c>
      <c r="I19" s="375" t="str">
        <f>IF($H19=""," ",VLOOKUP($H19,$C$5:$F$79,2,FALSE))</f>
        <v>Michiel G. (introducee: 008)</v>
      </c>
      <c r="J19" s="368">
        <f>IF($H19=""," ",VLOOKUP($H19,$C$5:$F$79,3,FALSE))</f>
        <v>1458</v>
      </c>
      <c r="K19" s="375" t="str">
        <f>IF($H19=""," ",VLOOKUP($H19,$C$5:$F$79,4,FALSE))</f>
        <v>Movistar</v>
      </c>
      <c r="L19" s="374">
        <f>SUM(J17:J22)/6</f>
        <v>1400.6666666666667</v>
      </c>
    </row>
    <row r="20" spans="2:15">
      <c r="B20" s="329">
        <v>16</v>
      </c>
      <c r="C20" s="322">
        <f>overz!A22</f>
        <v>11</v>
      </c>
      <c r="D20" s="77" t="str">
        <f>overz!$B$22</f>
        <v>Pascal vd B.</v>
      </c>
      <c r="E20" s="286">
        <f>overz!$B$23</f>
        <v>1594</v>
      </c>
      <c r="F20" s="293" t="str">
        <f>overz!$E$22</f>
        <v>BMC</v>
      </c>
      <c r="H20" s="370">
        <v>28</v>
      </c>
      <c r="I20" s="375" t="str">
        <f>IF($H20=""," ",VLOOKUP($H20,$C$5:$F$79,2,FALSE))</f>
        <v>Léon van het H.</v>
      </c>
      <c r="J20" s="368">
        <f>IF($H20=""," ",VLOOKUP($H20,$C$5:$F$79,3,FALSE))</f>
        <v>1444</v>
      </c>
      <c r="K20" s="375" t="str">
        <f>IF($H20=""," ",VLOOKUP($H20,$C$5:$F$79,4,FALSE))</f>
        <v>Movistar</v>
      </c>
      <c r="L20" s="374"/>
    </row>
    <row r="21" spans="2:15">
      <c r="B21" s="329">
        <v>17</v>
      </c>
      <c r="C21" s="322">
        <f>overz!A28</f>
        <v>14</v>
      </c>
      <c r="D21" s="77" t="str">
        <f>overz!$B$28</f>
        <v>Corjan H.</v>
      </c>
      <c r="E21" s="286">
        <f>overz!$B$29</f>
        <v>1585</v>
      </c>
      <c r="F21" s="293" t="str">
        <f>overz!$E$28</f>
        <v>Saxo</v>
      </c>
      <c r="H21" s="370">
        <v>8</v>
      </c>
      <c r="I21" s="375" t="str">
        <f>IF($H21=""," ",VLOOKUP($H21,$C$5:$F$79,2,FALSE))</f>
        <v>Robert S.</v>
      </c>
      <c r="J21" s="368">
        <f>IF($H21=""," ",VLOOKUP($H21,$C$5:$F$79,3,FALSE))</f>
        <v>1128</v>
      </c>
      <c r="K21" s="375" t="str">
        <f>IF($H21=""," ",VLOOKUP($H21,$C$5:$F$79,4,FALSE))</f>
        <v>Movistar</v>
      </c>
      <c r="L21" s="371"/>
    </row>
    <row r="22" spans="2:15" ht="15.75" thickBot="1">
      <c r="B22" s="329">
        <v>18</v>
      </c>
      <c r="C22" s="322">
        <f>overz!A58</f>
        <v>29</v>
      </c>
      <c r="D22" s="77" t="str">
        <f>overz!$B$58</f>
        <v>Kay L.</v>
      </c>
      <c r="E22" s="286">
        <f>overz!$B$59</f>
        <v>1575</v>
      </c>
      <c r="F22" s="293" t="str">
        <f>overz!$E$58</f>
        <v>BMC</v>
      </c>
      <c r="H22" s="372">
        <v>22</v>
      </c>
      <c r="I22" s="376" t="str">
        <f>IF($H22=""," ",VLOOKUP($H22,$C$5:$F$79,2,FALSE))</f>
        <v>Annemarie de C.</v>
      </c>
      <c r="J22" s="377">
        <f>IF($H22=""," ",VLOOKUP($H22,$C$5:$F$79,3,FALSE))</f>
        <v>888</v>
      </c>
      <c r="K22" s="376" t="str">
        <f>IF($H22=""," ",VLOOKUP($H22,$C$5:$F$79,4,FALSE))</f>
        <v>Movistar</v>
      </c>
      <c r="L22" s="378"/>
    </row>
    <row r="23" spans="2:15">
      <c r="B23" s="329">
        <v>19</v>
      </c>
      <c r="C23" s="322">
        <f>overz!A86</f>
        <v>43</v>
      </c>
      <c r="D23" s="76" t="str">
        <f>overz!$B$86</f>
        <v>Jornt B.</v>
      </c>
      <c r="E23" s="286">
        <f>overz!$B$87</f>
        <v>1571</v>
      </c>
      <c r="F23" s="293" t="str">
        <f>overz!$E$86</f>
        <v>Sky</v>
      </c>
      <c r="H23" s="373">
        <v>16</v>
      </c>
      <c r="I23" s="379" t="str">
        <f>IF($H23=""," ",VLOOKUP($H23,$C$5:$F$79,2,FALSE))</f>
        <v>Arthur K.</v>
      </c>
      <c r="J23" s="380">
        <f>IF($H23=""," ",VLOOKUP($H23,$C$5:$F$79,3,FALSE))</f>
        <v>1702</v>
      </c>
      <c r="K23" s="379" t="str">
        <f>IF($H23=""," ",VLOOKUP($H23,$C$5:$F$79,4,FALSE))</f>
        <v>Giant-Shimano</v>
      </c>
      <c r="L23" s="369"/>
    </row>
    <row r="24" spans="2:15">
      <c r="B24" s="329">
        <v>20</v>
      </c>
      <c r="C24" s="322">
        <f>overz!A12</f>
        <v>6</v>
      </c>
      <c r="D24" s="77" t="str">
        <f>overz!$B$12</f>
        <v>René K.</v>
      </c>
      <c r="E24" s="286">
        <f>overz!$B$13</f>
        <v>1552</v>
      </c>
      <c r="F24" s="293" t="str">
        <f>overz!$E$12</f>
        <v>BMC</v>
      </c>
      <c r="H24" s="370">
        <v>59</v>
      </c>
      <c r="I24" s="375" t="str">
        <f>IF($H24=""," ",VLOOKUP($H24,$C$5:$F$79,2,FALSE))</f>
        <v>Francine (introducee: 050)</v>
      </c>
      <c r="J24" s="368">
        <f>IF($H24=""," ",VLOOKUP($H24,$C$5:$F$79,3,FALSE))</f>
        <v>1619</v>
      </c>
      <c r="K24" s="375" t="str">
        <f>IF($H24=""," ",VLOOKUP($H24,$C$5:$F$79,4,FALSE))</f>
        <v>Giant-Shimano</v>
      </c>
      <c r="L24" s="371"/>
    </row>
    <row r="25" spans="2:15">
      <c r="B25" s="329">
        <v>21</v>
      </c>
      <c r="C25" s="322">
        <f>overz!A42</f>
        <v>21</v>
      </c>
      <c r="D25" s="77" t="str">
        <f>overz!$B$42</f>
        <v>Ronald van E.</v>
      </c>
      <c r="E25" s="286">
        <f>overz!$B$43</f>
        <v>1532</v>
      </c>
      <c r="F25" s="293" t="str">
        <f>overz!$E$42</f>
        <v>Movistar</v>
      </c>
      <c r="H25" s="370">
        <v>50</v>
      </c>
      <c r="I25" s="375" t="str">
        <f>IF($H25=""," ",VLOOKUP($H25,$C$5:$F$79,2,FALSE))</f>
        <v>Malrini</v>
      </c>
      <c r="J25" s="368">
        <f>IF($H25=""," ",VLOOKUP($H25,$C$5:$F$79,3,FALSE))</f>
        <v>1619</v>
      </c>
      <c r="K25" s="375" t="str">
        <f>IF($H25=""," ",VLOOKUP($H25,$C$5:$F$79,4,FALSE))</f>
        <v>Giant-Shimano</v>
      </c>
      <c r="L25" s="374">
        <f>SUM(J23:J28)/6</f>
        <v>1430.3333333333333</v>
      </c>
    </row>
    <row r="26" spans="2:15">
      <c r="B26" s="329">
        <v>22</v>
      </c>
      <c r="C26" s="322">
        <f>overz!A72</f>
        <v>36</v>
      </c>
      <c r="D26" s="77" t="str">
        <f>overz!$B$72</f>
        <v>Papi Coquin (GEJ)</v>
      </c>
      <c r="E26" s="286">
        <f>overz!$B$73</f>
        <v>1515</v>
      </c>
      <c r="F26" s="293" t="str">
        <f>overz!$E$72</f>
        <v>Garmin</v>
      </c>
      <c r="H26" s="370">
        <v>23</v>
      </c>
      <c r="I26" s="375" t="str">
        <f>IF($H26=""," ",VLOOKUP($H26,$C$5:$F$79,2,FALSE))</f>
        <v>Koos B.</v>
      </c>
      <c r="J26" s="368">
        <f>IF($H26=""," ",VLOOKUP($H26,$C$5:$F$79,3,FALSE))</f>
        <v>1463</v>
      </c>
      <c r="K26" s="375" t="str">
        <f>IF($H26=""," ",VLOOKUP($H26,$C$5:$F$79,4,FALSE))</f>
        <v>Giant-Shimano</v>
      </c>
      <c r="L26" s="371"/>
    </row>
    <row r="27" spans="2:15">
      <c r="B27" s="329">
        <v>23</v>
      </c>
      <c r="C27" s="322">
        <f>overz!A66</f>
        <v>33</v>
      </c>
      <c r="D27" s="77" t="str">
        <f>overz!$B$66</f>
        <v>Corrie D. (introducee: 032)</v>
      </c>
      <c r="E27" s="286">
        <f>overz!$B$67</f>
        <v>1506</v>
      </c>
      <c r="F27" s="293" t="str">
        <f>overz!$E$66</f>
        <v>Europcar</v>
      </c>
      <c r="H27" s="370">
        <v>15</v>
      </c>
      <c r="I27" s="375" t="str">
        <f>IF($H27=""," ",VLOOKUP($H27,$C$5:$F$79,2,FALSE))</f>
        <v>René van der S.</v>
      </c>
      <c r="J27" s="368">
        <f>IF($H27=""," ",VLOOKUP($H27,$C$5:$F$79,3,FALSE))</f>
        <v>1136</v>
      </c>
      <c r="K27" s="375" t="str">
        <f>IF($H27=""," ",VLOOKUP($H27,$C$5:$F$79,4,FALSE))</f>
        <v>Giant-Shimano</v>
      </c>
      <c r="L27" s="371"/>
    </row>
    <row r="28" spans="2:15" ht="15.75" thickBot="1">
      <c r="B28" s="329">
        <v>24</v>
      </c>
      <c r="C28" s="322">
        <f>overz!A26</f>
        <v>13</v>
      </c>
      <c r="D28" s="77" t="str">
        <f>overz!$B$26</f>
        <v>Hans V.</v>
      </c>
      <c r="E28" s="286">
        <f>overz!$B$27</f>
        <v>1499</v>
      </c>
      <c r="F28" s="293" t="str">
        <f>overz!$E$26</f>
        <v>Cofidis</v>
      </c>
      <c r="H28" s="372">
        <v>5</v>
      </c>
      <c r="I28" s="376" t="str">
        <f>IF($H28=""," ",VLOOKUP($H28,$C$5:$F$79,2,FALSE))</f>
        <v>Arjen de B.</v>
      </c>
      <c r="J28" s="377">
        <f>IF($H28=""," ",VLOOKUP($H28,$C$5:$F$79,3,FALSE))</f>
        <v>1043</v>
      </c>
      <c r="K28" s="376" t="str">
        <f>IF($H28=""," ",VLOOKUP($H28,$C$5:$F$79,4,FALSE))</f>
        <v>Giant-Shimano</v>
      </c>
      <c r="L28" s="378"/>
    </row>
    <row r="29" spans="2:15">
      <c r="B29" s="329">
        <v>25</v>
      </c>
      <c r="C29" s="322">
        <f>overz!A18</f>
        <v>9</v>
      </c>
      <c r="D29" s="77" t="str">
        <f>overz!$B$18</f>
        <v>Marcel M.</v>
      </c>
      <c r="E29" s="286">
        <f>overz!$B$19</f>
        <v>1493</v>
      </c>
      <c r="F29" s="293" t="str">
        <f>overz!$E$18</f>
        <v>Astana</v>
      </c>
      <c r="H29" s="373">
        <v>18</v>
      </c>
      <c r="I29" s="379" t="str">
        <f>IF($H29=""," ",VLOOKUP($H29,$C$5:$F$79,2,FALSE))</f>
        <v>Stinos</v>
      </c>
      <c r="J29" s="380">
        <f>IF($H29=""," ",VLOOKUP($H29,$C$5:$F$79,3,FALSE))</f>
        <v>1919</v>
      </c>
      <c r="K29" s="379" t="str">
        <f>IF($H29=""," ",VLOOKUP($H29,$C$5:$F$79,4,FALSE))</f>
        <v>Garmin</v>
      </c>
      <c r="L29" s="369"/>
    </row>
    <row r="30" spans="2:15">
      <c r="B30" s="329">
        <v>26</v>
      </c>
      <c r="C30" s="322">
        <f>overz!A50</f>
        <v>25</v>
      </c>
      <c r="D30" s="77" t="str">
        <f>overz!$B$50</f>
        <v>Danny C.</v>
      </c>
      <c r="E30" s="286">
        <f>overz!$B$51</f>
        <v>1486</v>
      </c>
      <c r="F30" s="293" t="str">
        <f>overz!$E$50</f>
        <v>Garmin</v>
      </c>
      <c r="H30" s="370">
        <v>36</v>
      </c>
      <c r="I30" s="375" t="str">
        <f>IF($H30=""," ",VLOOKUP($H30,$C$5:$F$79,2,FALSE))</f>
        <v>Papi Coquin (GEJ)</v>
      </c>
      <c r="J30" s="368">
        <f>IF($H30=""," ",VLOOKUP($H30,$C$5:$F$79,3,FALSE))</f>
        <v>1515</v>
      </c>
      <c r="K30" s="375" t="str">
        <f>IF($H30=""," ",VLOOKUP($H30,$C$5:$F$79,4,FALSE))</f>
        <v>Garmin</v>
      </c>
      <c r="L30" s="371"/>
    </row>
    <row r="31" spans="2:15">
      <c r="B31" s="329">
        <v>27</v>
      </c>
      <c r="C31" s="322">
        <f>overz!A46</f>
        <v>23</v>
      </c>
      <c r="D31" s="77" t="str">
        <f>overz!$B$46</f>
        <v>Koos B.</v>
      </c>
      <c r="E31" s="286">
        <f>overz!$B$47</f>
        <v>1463</v>
      </c>
      <c r="F31" s="293" t="str">
        <f>overz!$E$46</f>
        <v>Giant-Shimano</v>
      </c>
      <c r="H31" s="370">
        <v>25</v>
      </c>
      <c r="I31" s="375" t="str">
        <f>IF($H31=""," ",VLOOKUP($H31,$C$5:$F$79,2,FALSE))</f>
        <v>Danny C.</v>
      </c>
      <c r="J31" s="368">
        <f>IF($H31=""," ",VLOOKUP($H31,$C$5:$F$79,3,FALSE))</f>
        <v>1486</v>
      </c>
      <c r="K31" s="375" t="str">
        <f>IF($H31=""," ",VLOOKUP($H31,$C$5:$F$79,4,FALSE))</f>
        <v>Garmin</v>
      </c>
      <c r="L31" s="374">
        <f>SUM(J29:J34)/6</f>
        <v>1426</v>
      </c>
    </row>
    <row r="32" spans="2:15">
      <c r="B32" s="329">
        <v>28</v>
      </c>
      <c r="C32" s="322">
        <f>overz!A96</f>
        <v>48</v>
      </c>
      <c r="D32" s="76" t="str">
        <f>overz!$B$96</f>
        <v>Alex R. (introducee: 047)</v>
      </c>
      <c r="E32" s="286">
        <f>overz!$B$97</f>
        <v>1463</v>
      </c>
      <c r="F32" s="293" t="str">
        <f>overz!$E$96</f>
        <v>Garmin</v>
      </c>
      <c r="H32" s="370">
        <v>48</v>
      </c>
      <c r="I32" s="375" t="str">
        <f>IF($H32=""," ",VLOOKUP($H32,$C$5:$F$79,2,FALSE))</f>
        <v>Alex R. (introducee: 047)</v>
      </c>
      <c r="J32" s="368">
        <f>IF($H32=""," ",VLOOKUP($H32,$C$5:$F$79,3,FALSE))</f>
        <v>1463</v>
      </c>
      <c r="K32" s="375" t="str">
        <f>IF($H32=""," ",VLOOKUP($H32,$C$5:$F$79,4,FALSE))</f>
        <v>Garmin</v>
      </c>
      <c r="L32" s="371"/>
    </row>
    <row r="33" spans="2:12">
      <c r="B33" s="329">
        <v>29</v>
      </c>
      <c r="C33" s="322">
        <f>overz!A68</f>
        <v>34</v>
      </c>
      <c r="D33" s="77" t="str">
        <f>overz!$B$68</f>
        <v>Michiel G. (introducee: 008)</v>
      </c>
      <c r="E33" s="286">
        <f>overz!$B$69</f>
        <v>1458</v>
      </c>
      <c r="F33" s="293" t="str">
        <f>overz!$E$68</f>
        <v>Movistar</v>
      </c>
      <c r="H33" s="370">
        <v>47</v>
      </c>
      <c r="I33" s="375" t="str">
        <f>IF($H33=""," ",VLOOKUP($H33,$C$5:$F$79,2,FALSE))</f>
        <v>Sylvia R.</v>
      </c>
      <c r="J33" s="368">
        <f>IF($H33=""," ",VLOOKUP($H33,$C$5:$F$79,3,FALSE))</f>
        <v>1310</v>
      </c>
      <c r="K33" s="375" t="str">
        <f>IF($H33=""," ",VLOOKUP($H33,$C$5:$F$79,4,FALSE))</f>
        <v>Garmin</v>
      </c>
      <c r="L33" s="371"/>
    </row>
    <row r="34" spans="2:12" ht="15.75" thickBot="1">
      <c r="B34" s="329">
        <v>30</v>
      </c>
      <c r="C34" s="322">
        <f>overz!A98</f>
        <v>49</v>
      </c>
      <c r="D34" s="76" t="str">
        <f>overz!$B$98</f>
        <v>Flipper (WGD)</v>
      </c>
      <c r="E34" s="286">
        <f>overz!$B$99</f>
        <v>1452</v>
      </c>
      <c r="F34" s="293" t="str">
        <f>overz!$E$98</f>
        <v>Europcar</v>
      </c>
      <c r="H34" s="372">
        <v>37</v>
      </c>
      <c r="I34" s="376" t="str">
        <f>IF($H34=""," ",VLOOKUP($H34,$C$5:$F$79,2,FALSE))</f>
        <v>La Piétonne (introducee: 036)</v>
      </c>
      <c r="J34" s="377">
        <f>IF($H34=""," ",VLOOKUP($H34,$C$5:$F$79,3,FALSE))</f>
        <v>863</v>
      </c>
      <c r="K34" s="376" t="str">
        <f>IF($H34=""," ",VLOOKUP($H34,$C$5:$F$79,4,FALSE))</f>
        <v>Garmin</v>
      </c>
      <c r="L34" s="378"/>
    </row>
    <row r="35" spans="2:12">
      <c r="B35" s="329">
        <v>31</v>
      </c>
      <c r="C35" s="322">
        <f>overz!A112</f>
        <v>56</v>
      </c>
      <c r="D35" s="76" t="str">
        <f>overz!$B$112</f>
        <v>Daphne de V.</v>
      </c>
      <c r="E35" s="286">
        <f>overz!$B$113</f>
        <v>1452</v>
      </c>
      <c r="F35" s="293" t="str">
        <f>overz!$E$112</f>
        <v>Cofidis</v>
      </c>
      <c r="H35" s="373">
        <v>4</v>
      </c>
      <c r="I35" s="379" t="str">
        <f>IF($H35=""," ",VLOOKUP($H35,$C$5:$F$79,2,FALSE))</f>
        <v>Sanne W (introducee: 003)</v>
      </c>
      <c r="J35" s="380">
        <f>IF($H35=""," ",VLOOKUP($H35,$C$5:$F$79,3,FALSE))</f>
        <v>1664</v>
      </c>
      <c r="K35" s="379" t="str">
        <f>IF($H35=""," ",VLOOKUP($H35,$C$5:$F$79,4,FALSE))</f>
        <v>Europcar</v>
      </c>
      <c r="L35" s="381"/>
    </row>
    <row r="36" spans="2:12">
      <c r="B36" s="329">
        <v>32</v>
      </c>
      <c r="C36" s="322">
        <f>overz!A38</f>
        <v>19</v>
      </c>
      <c r="D36" s="77" t="str">
        <f>overz!$B$38</f>
        <v>Patricia U.</v>
      </c>
      <c r="E36" s="286">
        <f>overz!$B$39</f>
        <v>1444</v>
      </c>
      <c r="F36" s="293" t="str">
        <f>overz!$E$38</f>
        <v>Belkin</v>
      </c>
      <c r="H36" s="370">
        <v>32</v>
      </c>
      <c r="I36" s="375" t="str">
        <f>IF($H36=""," ",VLOOKUP($H36,$C$5:$F$79,2,FALSE))</f>
        <v>Hans D.</v>
      </c>
      <c r="J36" s="368">
        <f>IF($H36=""," ",VLOOKUP($H36,$C$5:$F$79,3,FALSE))</f>
        <v>1648</v>
      </c>
      <c r="K36" s="375" t="str">
        <f>IF($H36=""," ",VLOOKUP($H36,$C$5:$F$79,4,FALSE))</f>
        <v>Europcar</v>
      </c>
      <c r="L36" s="371"/>
    </row>
    <row r="37" spans="2:12">
      <c r="B37" s="329">
        <v>33</v>
      </c>
      <c r="C37" s="323">
        <f>overz!A56</f>
        <v>28</v>
      </c>
      <c r="D37" s="334" t="str">
        <f>overz!$B$56</f>
        <v>Léon van het H.</v>
      </c>
      <c r="E37" s="287">
        <f>overz!$B$57</f>
        <v>1444</v>
      </c>
      <c r="F37" s="294" t="str">
        <f>overz!$E$56</f>
        <v>Movistar</v>
      </c>
      <c r="H37" s="370">
        <v>40</v>
      </c>
      <c r="I37" s="375" t="str">
        <f>IF($H37=""," ",VLOOKUP($H37,$C$5:$F$79,2,FALSE))</f>
        <v>Christian van S.</v>
      </c>
      <c r="J37" s="368">
        <f>IF($H37=""," ",VLOOKUP($H37,$C$5:$F$79,3,FALSE))</f>
        <v>1637</v>
      </c>
      <c r="K37" s="375" t="str">
        <f>IF($H37=""," ",VLOOKUP($H37,$C$5:$F$79,4,FALSE))</f>
        <v>Europcar</v>
      </c>
      <c r="L37" s="374">
        <f>SUM(J35:J40)/6</f>
        <v>1553.8333333333333</v>
      </c>
    </row>
    <row r="38" spans="2:12">
      <c r="B38" s="329">
        <v>34</v>
      </c>
      <c r="C38" s="322">
        <f>overz!A6</f>
        <v>3</v>
      </c>
      <c r="D38" s="77" t="str">
        <f>overz!$B$6</f>
        <v>JM</v>
      </c>
      <c r="E38" s="286">
        <f>overz!$B$7</f>
        <v>1416</v>
      </c>
      <c r="F38" s="293" t="str">
        <f>overz!$E$6</f>
        <v>Europcar</v>
      </c>
      <c r="H38" s="370">
        <v>33</v>
      </c>
      <c r="I38" s="375" t="str">
        <f>IF($H38=""," ",VLOOKUP($H38,$C$5:$F$79,2,FALSE))</f>
        <v>Corrie D. (introducee: 032)</v>
      </c>
      <c r="J38" s="368">
        <f>IF($H38=""," ",VLOOKUP($H38,$C$5:$F$79,3,FALSE))</f>
        <v>1506</v>
      </c>
      <c r="K38" s="375" t="str">
        <f>IF($H38=""," ",VLOOKUP($H38,$C$5:$F$79,4,FALSE))</f>
        <v>Europcar</v>
      </c>
      <c r="L38" s="371"/>
    </row>
    <row r="39" spans="2:12">
      <c r="B39" s="329">
        <v>35</v>
      </c>
      <c r="C39" s="322">
        <f>overz!A82</f>
        <v>41</v>
      </c>
      <c r="D39" s="76" t="str">
        <f>overz!$B$82</f>
        <v>Caro_Lien</v>
      </c>
      <c r="E39" s="286">
        <f>overz!$B$83</f>
        <v>1406</v>
      </c>
      <c r="F39" s="293" t="str">
        <f>overz!$E$82</f>
        <v>Saxo</v>
      </c>
      <c r="H39" s="370">
        <v>49</v>
      </c>
      <c r="I39" s="375" t="str">
        <f>IF($H39=""," ",VLOOKUP($H39,$C$5:$F$79,2,FALSE))</f>
        <v>Flipper (WGD)</v>
      </c>
      <c r="J39" s="368">
        <f>IF($H39=""," ",VLOOKUP($H39,$C$5:$F$79,3,FALSE))</f>
        <v>1452</v>
      </c>
      <c r="K39" s="375" t="str">
        <f>IF($H39=""," ",VLOOKUP($H39,$C$5:$F$79,4,FALSE))</f>
        <v>Europcar</v>
      </c>
      <c r="L39" s="371"/>
    </row>
    <row r="40" spans="2:12" ht="15.75" thickBot="1">
      <c r="B40" s="329">
        <v>36</v>
      </c>
      <c r="C40" s="322">
        <f>overz!A62</f>
        <v>31</v>
      </c>
      <c r="D40" s="77" t="str">
        <f>overz!$B$62</f>
        <v>Edwin de G. (introducee: 030)</v>
      </c>
      <c r="E40" s="286">
        <f>overz!$B$63</f>
        <v>1380</v>
      </c>
      <c r="F40" s="293" t="str">
        <f>overz!$E$62</f>
        <v>Belkin</v>
      </c>
      <c r="H40" s="372">
        <v>3</v>
      </c>
      <c r="I40" s="376" t="str">
        <f>IF($H40=""," ",VLOOKUP($H40,$C$5:$F$79,2,FALSE))</f>
        <v>JM</v>
      </c>
      <c r="J40" s="377">
        <f>IF($H40=""," ",VLOOKUP($H40,$C$5:$F$79,3,FALSE))</f>
        <v>1416</v>
      </c>
      <c r="K40" s="376" t="str">
        <f>IF($H40=""," ",VLOOKUP($H40,$C$5:$F$79,4,FALSE))</f>
        <v>Europcar</v>
      </c>
      <c r="L40" s="382"/>
    </row>
    <row r="41" spans="2:12">
      <c r="B41" s="329">
        <v>37</v>
      </c>
      <c r="C41" s="322">
        <f>overz!A114</f>
        <v>57</v>
      </c>
      <c r="D41" s="76" t="str">
        <f>overz!$B$114</f>
        <v>Rene D.</v>
      </c>
      <c r="E41" s="286">
        <f>overz!$B$115</f>
        <v>1372</v>
      </c>
      <c r="F41" s="293" t="str">
        <f>overz!$E$114</f>
        <v>Saxo</v>
      </c>
      <c r="H41" s="373">
        <v>45</v>
      </c>
      <c r="I41" s="379" t="str">
        <f>IF($H41=""," ",VLOOKUP($H41,$C$5:$F$79,2,FALSE))</f>
        <v>Jan L.</v>
      </c>
      <c r="J41" s="380">
        <f>IF($H41=""," ",VLOOKUP($H41,$C$5:$F$79,3,FALSE))</f>
        <v>1737</v>
      </c>
      <c r="K41" s="379" t="str">
        <f>IF($H41=""," ",VLOOKUP($H41,$C$5:$F$79,4,FALSE))</f>
        <v>Cofidis</v>
      </c>
      <c r="L41" s="369"/>
    </row>
    <row r="42" spans="2:12">
      <c r="B42" s="330">
        <v>38</v>
      </c>
      <c r="C42" s="323">
        <f>overz!A76</f>
        <v>38</v>
      </c>
      <c r="D42" s="334" t="str">
        <f>overz!$B$76</f>
        <v>Tinka</v>
      </c>
      <c r="E42" s="287">
        <f>overz!$B$77</f>
        <v>1371</v>
      </c>
      <c r="F42" s="294" t="str">
        <f>overz!$E$76</f>
        <v>Belkin</v>
      </c>
      <c r="G42" s="123"/>
      <c r="H42" s="370">
        <v>13</v>
      </c>
      <c r="I42" s="375" t="str">
        <f>IF($H42=""," ",VLOOKUP($H42,$C$5:$F$79,2,FALSE))</f>
        <v>Hans V.</v>
      </c>
      <c r="J42" s="368">
        <f>IF($H42=""," ",VLOOKUP($H42,$C$5:$F$79,3,FALSE))</f>
        <v>1499</v>
      </c>
      <c r="K42" s="375" t="str">
        <f>IF($H42=""," ",VLOOKUP($H42,$C$5:$F$79,4,FALSE))</f>
        <v>Cofidis</v>
      </c>
      <c r="L42" s="371"/>
    </row>
    <row r="43" spans="2:12">
      <c r="B43" s="329">
        <f>B42+1</f>
        <v>39</v>
      </c>
      <c r="C43" s="322">
        <f>overz!A14</f>
        <v>7</v>
      </c>
      <c r="D43" s="77" t="str">
        <f>overz!$B$14</f>
        <v>Gerrit T. (introducee: 006)</v>
      </c>
      <c r="E43" s="286">
        <f>overz!$B$15</f>
        <v>1365</v>
      </c>
      <c r="F43" s="293" t="str">
        <f>overz!$E$14</f>
        <v>BMC</v>
      </c>
      <c r="H43" s="370">
        <v>56</v>
      </c>
      <c r="I43" s="375" t="str">
        <f>IF($H43=""," ",VLOOKUP($H43,$C$5:$F$79,2,FALSE))</f>
        <v>Daphne de V.</v>
      </c>
      <c r="J43" s="368">
        <f>IF($H43=""," ",VLOOKUP($H43,$C$5:$F$79,3,FALSE))</f>
        <v>1452</v>
      </c>
      <c r="K43" s="375" t="str">
        <f>IF($H43=""," ",VLOOKUP($H43,$C$5:$F$79,4,FALSE))</f>
        <v>Cofidis</v>
      </c>
      <c r="L43" s="374">
        <f>SUM(J41:J46)/6</f>
        <v>1369.6666666666667</v>
      </c>
    </row>
    <row r="44" spans="2:12">
      <c r="B44" s="329">
        <f t="shared" ref="B44:B75" si="0">B43+1</f>
        <v>40</v>
      </c>
      <c r="C44" s="323">
        <f>overz!A24</f>
        <v>12</v>
      </c>
      <c r="D44" s="334" t="str">
        <f>overz!$B$24</f>
        <v>Louis B.</v>
      </c>
      <c r="E44" s="287">
        <f>overz!$B$25</f>
        <v>1337</v>
      </c>
      <c r="F44" s="294" t="str">
        <f>overz!$E$24</f>
        <v>Cofidis</v>
      </c>
      <c r="H44" s="370">
        <v>12</v>
      </c>
      <c r="I44" s="375" t="str">
        <f>IF($H44=""," ",VLOOKUP($H44,$C$5:$F$79,2,FALSE))</f>
        <v>Louis B.</v>
      </c>
      <c r="J44" s="368">
        <f>IF($H44=""," ",VLOOKUP($H44,$C$5:$F$79,3,FALSE))</f>
        <v>1337</v>
      </c>
      <c r="K44" s="375" t="str">
        <f>IF($H44=""," ",VLOOKUP($H44,$C$5:$F$79,4,FALSE))</f>
        <v>Cofidis</v>
      </c>
      <c r="L44" s="371"/>
    </row>
    <row r="45" spans="2:12">
      <c r="B45" s="329">
        <f t="shared" si="0"/>
        <v>41</v>
      </c>
      <c r="C45" s="323">
        <f>overz!A60</f>
        <v>30</v>
      </c>
      <c r="D45" s="334" t="str">
        <f>overz!$B$60</f>
        <v>Yvonne J.</v>
      </c>
      <c r="E45" s="287">
        <f>overz!$B$61</f>
        <v>1322</v>
      </c>
      <c r="F45" s="294" t="str">
        <f>overz!$E$60</f>
        <v>Belkin</v>
      </c>
      <c r="H45" s="370">
        <v>51</v>
      </c>
      <c r="I45" s="375" t="str">
        <f>IF($H45=""," ",VLOOKUP($H45,$C$5:$F$79,2,FALSE))</f>
        <v>Emiel V.</v>
      </c>
      <c r="J45" s="368">
        <f>IF($H45=""," ",VLOOKUP($H45,$C$5:$F$79,3,FALSE))</f>
        <v>1249</v>
      </c>
      <c r="K45" s="375" t="str">
        <f>IF($H45=""," ",VLOOKUP($H45,$C$5:$F$79,4,FALSE))</f>
        <v>Cofidis</v>
      </c>
      <c r="L45" s="371"/>
    </row>
    <row r="46" spans="2:12" ht="15.75" thickBot="1">
      <c r="B46" s="329">
        <f t="shared" si="0"/>
        <v>42</v>
      </c>
      <c r="C46" s="323">
        <f>overz!A94</f>
        <v>47</v>
      </c>
      <c r="D46" s="284" t="str">
        <f>overz!$B$94</f>
        <v>Sylvia R.</v>
      </c>
      <c r="E46" s="287">
        <f>overz!$B$95</f>
        <v>1310</v>
      </c>
      <c r="F46" s="294" t="str">
        <f>overz!$E$94</f>
        <v>Garmin</v>
      </c>
      <c r="H46" s="372">
        <v>46</v>
      </c>
      <c r="I46" s="376" t="str">
        <f>IF($H46=""," ",VLOOKUP($H46,$C$5:$F$79,2,FALSE))</f>
        <v>Carola L. (introducee: 045)</v>
      </c>
      <c r="J46" s="377">
        <f>IF($H46=""," ",VLOOKUP($H46,$C$5:$F$79,3,FALSE))</f>
        <v>944</v>
      </c>
      <c r="K46" s="376" t="str">
        <f>IF($H46=""," ",VLOOKUP($H46,$C$5:$F$79,4,FALSE))</f>
        <v>Cofidis</v>
      </c>
      <c r="L46" s="382"/>
    </row>
    <row r="47" spans="2:12">
      <c r="B47" s="329">
        <f t="shared" si="0"/>
        <v>43</v>
      </c>
      <c r="C47" s="323">
        <f>overz!A102</f>
        <v>51</v>
      </c>
      <c r="D47" s="284" t="str">
        <f>overz!$B$102</f>
        <v>Emiel V.</v>
      </c>
      <c r="E47" s="287">
        <f>overz!$B$103</f>
        <v>1249</v>
      </c>
      <c r="F47" s="294" t="str">
        <f>overz!$E$102</f>
        <v>Cofidis</v>
      </c>
      <c r="H47" s="373">
        <v>11</v>
      </c>
      <c r="I47" s="379" t="str">
        <f>IF($H47=""," ",VLOOKUP($H47,$C$5:$F$79,2,FALSE))</f>
        <v>Pascal vd B.</v>
      </c>
      <c r="J47" s="380">
        <f>IF($H47=""," ",VLOOKUP($H47,$C$5:$F$79,3,FALSE))</f>
        <v>1594</v>
      </c>
      <c r="K47" s="379" t="str">
        <f>IF($H47=""," ",VLOOKUP($H47,$C$5:$F$79,4,FALSE))</f>
        <v>BMC</v>
      </c>
      <c r="L47" s="369"/>
    </row>
    <row r="48" spans="2:12">
      <c r="B48" s="329">
        <f t="shared" si="0"/>
        <v>44</v>
      </c>
      <c r="C48" s="323">
        <f>overz!A4</f>
        <v>2</v>
      </c>
      <c r="D48" s="334" t="str">
        <f>overz!$B$4</f>
        <v>Jorine</v>
      </c>
      <c r="E48" s="287">
        <f>overz!$B$5</f>
        <v>1234</v>
      </c>
      <c r="F48" s="294" t="str">
        <f>overz!$E$4</f>
        <v>Saxo</v>
      </c>
      <c r="H48" s="370">
        <v>29</v>
      </c>
      <c r="I48" s="375" t="str">
        <f>IF($H48=""," ",VLOOKUP($H48,$C$5:$F$79,2,FALSE))</f>
        <v>Kay L.</v>
      </c>
      <c r="J48" s="368">
        <f>IF($H48=""," ",VLOOKUP($H48,$C$5:$F$79,3,FALSE))</f>
        <v>1575</v>
      </c>
      <c r="K48" s="375" t="str">
        <f>IF($H48=""," ",VLOOKUP($H48,$C$5:$F$79,4,FALSE))</f>
        <v>BMC</v>
      </c>
      <c r="L48" s="371"/>
    </row>
    <row r="49" spans="2:12">
      <c r="B49" s="329">
        <f t="shared" si="0"/>
        <v>45</v>
      </c>
      <c r="C49" s="323">
        <f>overz!A48</f>
        <v>24</v>
      </c>
      <c r="D49" s="334" t="str">
        <f>overz!$B$48</f>
        <v>Thomas H.</v>
      </c>
      <c r="E49" s="287">
        <f>overz!$B$49</f>
        <v>1213</v>
      </c>
      <c r="F49" s="294" t="str">
        <f>overz!$E$48</f>
        <v>Saxo</v>
      </c>
      <c r="H49" s="370">
        <v>6</v>
      </c>
      <c r="I49" s="375" t="str">
        <f>IF($H49=""," ",VLOOKUP($H49,$C$5:$F$79,2,FALSE))</f>
        <v>René K.</v>
      </c>
      <c r="J49" s="368">
        <f>IF($H49=""," ",VLOOKUP($H49,$C$5:$F$79,3,FALSE))</f>
        <v>1552</v>
      </c>
      <c r="K49" s="375" t="str">
        <f>IF($H49=""," ",VLOOKUP($H49,$C$5:$F$79,4,FALSE))</f>
        <v>BMC</v>
      </c>
      <c r="L49" s="374">
        <f>SUM(J47:J52)/6</f>
        <v>1328.5</v>
      </c>
    </row>
    <row r="50" spans="2:12">
      <c r="B50" s="329">
        <f t="shared" si="0"/>
        <v>46</v>
      </c>
      <c r="C50" s="323">
        <f>overz!A120</f>
        <v>60</v>
      </c>
      <c r="D50" s="284" t="str">
        <f>overz!$B$120</f>
        <v>Erik (introducee: 042)</v>
      </c>
      <c r="E50" s="287">
        <f>overz!$B$121</f>
        <v>1205</v>
      </c>
      <c r="F50" s="294" t="str">
        <f>overz!$E$120</f>
        <v>Astana</v>
      </c>
      <c r="H50" s="370">
        <v>7</v>
      </c>
      <c r="I50" s="375" t="str">
        <f>IF($H50=""," ",VLOOKUP($H50,$C$5:$F$79,2,FALSE))</f>
        <v>Gerrit T. (introducee: 006)</v>
      </c>
      <c r="J50" s="368">
        <f>IF($H50=""," ",VLOOKUP($H50,$C$5:$F$79,3,FALSE))</f>
        <v>1365</v>
      </c>
      <c r="K50" s="375" t="str">
        <f>IF($H50=""," ",VLOOKUP($H50,$C$5:$F$79,4,FALSE))</f>
        <v>BMC</v>
      </c>
      <c r="L50" s="371"/>
    </row>
    <row r="51" spans="2:12">
      <c r="B51" s="329">
        <f t="shared" si="0"/>
        <v>47</v>
      </c>
      <c r="C51" s="323">
        <f>overz!A116</f>
        <v>58</v>
      </c>
      <c r="D51" s="284" t="str">
        <f>overz!$B$116</f>
        <v>Frank F.</v>
      </c>
      <c r="E51" s="287">
        <f>overz!$B$117</f>
        <v>1158</v>
      </c>
      <c r="F51" s="294" t="str">
        <f>overz!$E$116</f>
        <v>BMC</v>
      </c>
      <c r="H51" s="370">
        <v>58</v>
      </c>
      <c r="I51" s="375" t="str">
        <f>IF($H51=""," ",VLOOKUP($H51,$C$5:$F$79,2,FALSE))</f>
        <v>Frank F.</v>
      </c>
      <c r="J51" s="368">
        <f>IF($H51=""," ",VLOOKUP($H51,$C$5:$F$79,3,FALSE))</f>
        <v>1158</v>
      </c>
      <c r="K51" s="375" t="str">
        <f>IF($H51=""," ",VLOOKUP($H51,$C$5:$F$79,4,FALSE))</f>
        <v>BMC</v>
      </c>
      <c r="L51" s="371"/>
    </row>
    <row r="52" spans="2:12" ht="15.75" thickBot="1">
      <c r="B52" s="329">
        <f t="shared" si="0"/>
        <v>48</v>
      </c>
      <c r="C52" s="323">
        <f>overz!A108</f>
        <v>54</v>
      </c>
      <c r="D52" s="284" t="str">
        <f>overz!$B$108</f>
        <v>Anoeska van S.</v>
      </c>
      <c r="E52" s="287">
        <f>overz!$B$109</f>
        <v>1141</v>
      </c>
      <c r="F52" s="294" t="str">
        <f>overz!$E$108</f>
        <v>Sky</v>
      </c>
      <c r="H52" s="372">
        <v>17</v>
      </c>
      <c r="I52" s="376" t="str">
        <f>IF($H52=""," ",VLOOKUP($H52,$C$5:$F$79,2,FALSE))</f>
        <v>Astrid vd B. (introducee: 011)</v>
      </c>
      <c r="J52" s="377">
        <f>IF($H52=""," ",VLOOKUP($H52,$C$5:$F$79,3,FALSE))</f>
        <v>727</v>
      </c>
      <c r="K52" s="376" t="str">
        <f>IF($H52=""," ",VLOOKUP($H52,$C$5:$F$79,4,FALSE))</f>
        <v>BMC</v>
      </c>
      <c r="L52" s="378"/>
    </row>
    <row r="53" spans="2:12">
      <c r="B53" s="329">
        <f t="shared" si="0"/>
        <v>49</v>
      </c>
      <c r="C53" s="323">
        <f>overz!A30</f>
        <v>15</v>
      </c>
      <c r="D53" s="334" t="str">
        <f>overz!$B$30</f>
        <v>René van der S.</v>
      </c>
      <c r="E53" s="287">
        <f>overz!$B$31</f>
        <v>1136</v>
      </c>
      <c r="F53" s="294" t="str">
        <f>overz!$E$30</f>
        <v>Giant-Shimano</v>
      </c>
      <c r="H53" s="373">
        <v>39</v>
      </c>
      <c r="I53" s="379" t="str">
        <f>IF($H53=""," ",VLOOKUP($H53,$C$5:$F$79,2,FALSE))</f>
        <v>jochem L.</v>
      </c>
      <c r="J53" s="380">
        <f>IF($H53=""," ",VLOOKUP($H53,$C$5:$F$79,3,FALSE))</f>
        <v>1598</v>
      </c>
      <c r="K53" s="379" t="str">
        <f>IF($H53=""," ",VLOOKUP($H53,$C$5:$F$79,4,FALSE))</f>
        <v>Belkin</v>
      </c>
      <c r="L53" s="369"/>
    </row>
    <row r="54" spans="2:12">
      <c r="B54" s="329">
        <f t="shared" si="0"/>
        <v>50</v>
      </c>
      <c r="C54" s="323">
        <f>overz!A16</f>
        <v>8</v>
      </c>
      <c r="D54" s="334" t="str">
        <f>overz!$B$16</f>
        <v>Robert S.</v>
      </c>
      <c r="E54" s="287">
        <f>overz!$B$17</f>
        <v>1128</v>
      </c>
      <c r="F54" s="294" t="str">
        <f>overz!$E$16</f>
        <v>Movistar</v>
      </c>
      <c r="H54" s="370">
        <v>19</v>
      </c>
      <c r="I54" s="375" t="str">
        <f>IF($H54=""," ",VLOOKUP($H54,$C$5:$F$79,2,FALSE))</f>
        <v>Patricia U.</v>
      </c>
      <c r="J54" s="368">
        <f>IF($H54=""," ",VLOOKUP($H54,$C$5:$F$79,3,FALSE))</f>
        <v>1444</v>
      </c>
      <c r="K54" s="375" t="str">
        <f>IF($H54=""," ",VLOOKUP($H54,$C$5:$F$79,4,FALSE))</f>
        <v>Belkin</v>
      </c>
      <c r="L54" s="374"/>
    </row>
    <row r="55" spans="2:12">
      <c r="B55" s="329">
        <f t="shared" si="0"/>
        <v>51</v>
      </c>
      <c r="C55" s="323">
        <f>overz!A84</f>
        <v>42</v>
      </c>
      <c r="D55" s="284" t="str">
        <f>overz!$B$84</f>
        <v>Cindy van den B.</v>
      </c>
      <c r="E55" s="287">
        <f>overz!$B$85</f>
        <v>1103</v>
      </c>
      <c r="F55" s="294" t="str">
        <f>overz!$E$84</f>
        <v>Astana</v>
      </c>
      <c r="H55" s="370">
        <v>31</v>
      </c>
      <c r="I55" s="375" t="str">
        <f>IF($H55=""," ",VLOOKUP($H55,$C$5:$F$79,2,FALSE))</f>
        <v>Edwin de G. (introducee: 030)</v>
      </c>
      <c r="J55" s="368">
        <f>IF($H55=""," ",VLOOKUP($H55,$C$5:$F$79,3,FALSE))</f>
        <v>1380</v>
      </c>
      <c r="K55" s="375" t="str">
        <f>IF($H55=""," ",VLOOKUP($H55,$C$5:$F$79,4,FALSE))</f>
        <v>Belkin</v>
      </c>
      <c r="L55" s="374">
        <f>SUM(J53:J58)/6</f>
        <v>1330.5</v>
      </c>
    </row>
    <row r="56" spans="2:12">
      <c r="B56" s="329">
        <f t="shared" si="0"/>
        <v>52</v>
      </c>
      <c r="C56" s="323">
        <f>overz!A10</f>
        <v>5</v>
      </c>
      <c r="D56" s="334" t="str">
        <f>overz!$B$10</f>
        <v>Arjen de B.</v>
      </c>
      <c r="E56" s="287">
        <f>overz!$B$11</f>
        <v>1043</v>
      </c>
      <c r="F56" s="294" t="str">
        <f>overz!$E$10</f>
        <v>Giant-Shimano</v>
      </c>
      <c r="H56" s="370">
        <v>38</v>
      </c>
      <c r="I56" s="375" t="str">
        <f>IF($H56=""," ",VLOOKUP($H56,$C$5:$F$79,2,FALSE))</f>
        <v>Tinka</v>
      </c>
      <c r="J56" s="368">
        <f>IF($H56=""," ",VLOOKUP($H56,$C$5:$F$79,3,FALSE))</f>
        <v>1371</v>
      </c>
      <c r="K56" s="375" t="str">
        <f>IF($H56=""," ",VLOOKUP($H56,$C$5:$F$79,4,FALSE))</f>
        <v>Belkin</v>
      </c>
      <c r="L56" s="371"/>
    </row>
    <row r="57" spans="2:12">
      <c r="B57" s="329">
        <f t="shared" si="0"/>
        <v>53</v>
      </c>
      <c r="C57" s="323">
        <f>overz!A92</f>
        <v>46</v>
      </c>
      <c r="D57" s="284" t="str">
        <f>overz!$B$92</f>
        <v>Carola L. (introducee: 045)</v>
      </c>
      <c r="E57" s="287">
        <f>overz!$B$93</f>
        <v>944</v>
      </c>
      <c r="F57" s="294" t="str">
        <f>overz!$E$92</f>
        <v>Cofidis</v>
      </c>
      <c r="H57" s="370">
        <v>30</v>
      </c>
      <c r="I57" s="375" t="str">
        <f>IF($H57=""," ",VLOOKUP($H57,$C$5:$F$79,2,FALSE))</f>
        <v>Yvonne J.</v>
      </c>
      <c r="J57" s="368">
        <f>IF($H57=""," ",VLOOKUP($H57,$C$5:$F$79,3,FALSE))</f>
        <v>1322</v>
      </c>
      <c r="K57" s="375" t="str">
        <f>IF($H57=""," ",VLOOKUP($H57,$C$5:$F$79,4,FALSE))</f>
        <v>Belkin</v>
      </c>
      <c r="L57" s="371"/>
    </row>
    <row r="58" spans="2:12" ht="15.75" thickBot="1">
      <c r="B58" s="329">
        <f t="shared" si="0"/>
        <v>54</v>
      </c>
      <c r="C58" s="323">
        <f>overz!A44</f>
        <v>22</v>
      </c>
      <c r="D58" s="334" t="str">
        <f>overz!$B$44</f>
        <v>Annemarie de C.</v>
      </c>
      <c r="E58" s="287">
        <f>overz!$B$45</f>
        <v>888</v>
      </c>
      <c r="F58" s="294" t="str">
        <f>overz!$E$44</f>
        <v>Movistar</v>
      </c>
      <c r="H58" s="372">
        <v>20</v>
      </c>
      <c r="I58" s="376" t="str">
        <f>IF($H58=""," ",VLOOKUP($H58,$C$5:$F$79,2,FALSE))</f>
        <v>Shadow Biker (introducee: 019)</v>
      </c>
      <c r="J58" s="377">
        <f>IF($H58=""," ",VLOOKUP($H58,$C$5:$F$79,3,FALSE))</f>
        <v>868</v>
      </c>
      <c r="K58" s="376" t="str">
        <f>IF($H58=""," ",VLOOKUP($H58,$C$5:$F$79,4,FALSE))</f>
        <v>Belkin</v>
      </c>
      <c r="L58" s="378"/>
    </row>
    <row r="59" spans="2:12">
      <c r="B59" s="329">
        <f t="shared" si="0"/>
        <v>55</v>
      </c>
      <c r="C59" s="323">
        <f>overz!A40</f>
        <v>20</v>
      </c>
      <c r="D59" s="334" t="str">
        <f>overz!$B$40</f>
        <v>Shadow Biker (introducee: 019)</v>
      </c>
      <c r="E59" s="287">
        <f>overz!$B$41</f>
        <v>868</v>
      </c>
      <c r="F59" s="294" t="str">
        <f>overz!$E$40</f>
        <v>Belkin</v>
      </c>
      <c r="H59" s="373">
        <v>10</v>
      </c>
      <c r="I59" s="379" t="str">
        <f>IF($H59=""," ",VLOOKUP($H59,$C$5:$F$79,2,FALSE))</f>
        <v>Ricardo B. (introducee: 009)</v>
      </c>
      <c r="J59" s="380">
        <f>IF($H59=""," ",VLOOKUP($H59,$C$5:$F$79,3,FALSE))</f>
        <v>1615</v>
      </c>
      <c r="K59" s="379" t="str">
        <f>IF($H59=""," ",VLOOKUP($H59,$C$5:$F$79,4,FALSE))</f>
        <v>Astana</v>
      </c>
      <c r="L59" s="369"/>
    </row>
    <row r="60" spans="2:12">
      <c r="B60" s="329">
        <f t="shared" si="0"/>
        <v>56</v>
      </c>
      <c r="C60" s="323">
        <f>overz!A74</f>
        <v>37</v>
      </c>
      <c r="D60" s="334" t="str">
        <f>overz!$B$74</f>
        <v>La Piétonne (introducee: 036)</v>
      </c>
      <c r="E60" s="287">
        <f>overz!$B$75</f>
        <v>863</v>
      </c>
      <c r="F60" s="294" t="str">
        <f>overz!$E$74</f>
        <v>Garmin</v>
      </c>
      <c r="H60" s="370">
        <v>9</v>
      </c>
      <c r="I60" s="375" t="str">
        <f>IF($H60=""," ",VLOOKUP($H60,$C$5:$F$79,2,FALSE))</f>
        <v>Marcel M.</v>
      </c>
      <c r="J60" s="368">
        <f>IF($H60=""," ",VLOOKUP($H60,$C$5:$F$79,3,FALSE))</f>
        <v>1493</v>
      </c>
      <c r="K60" s="375" t="str">
        <f>IF($H60=""," ",VLOOKUP($H60,$C$5:$F$79,4,FALSE))</f>
        <v>Astana</v>
      </c>
      <c r="L60" s="371"/>
    </row>
    <row r="61" spans="2:12">
      <c r="B61" s="329">
        <f t="shared" si="0"/>
        <v>57</v>
      </c>
      <c r="C61" s="323">
        <f>overz!A104</f>
        <v>52</v>
      </c>
      <c r="D61" s="284" t="str">
        <f>overz!$B$104</f>
        <v>Paul v. E.</v>
      </c>
      <c r="E61" s="287">
        <f>overz!$B$105</f>
        <v>858</v>
      </c>
      <c r="F61" s="294" t="str">
        <f>overz!$E$104</f>
        <v>Astana</v>
      </c>
      <c r="H61" s="370">
        <v>60</v>
      </c>
      <c r="I61" s="375" t="str">
        <f>IF($H61=""," ",VLOOKUP($H61,$C$5:$F$79,2,FALSE))</f>
        <v>Erik (introducee: 042)</v>
      </c>
      <c r="J61" s="368">
        <f>IF($H61=""," ",VLOOKUP($H61,$C$5:$F$79,3,FALSE))</f>
        <v>1205</v>
      </c>
      <c r="K61" s="375" t="str">
        <f>IF($H61=""," ",VLOOKUP($H61,$C$5:$F$79,4,FALSE))</f>
        <v>Astana</v>
      </c>
      <c r="L61" s="374">
        <f>SUM(J59:J64)/6</f>
        <v>1152.6666666666667</v>
      </c>
    </row>
    <row r="62" spans="2:12">
      <c r="B62" s="329">
        <f t="shared" si="0"/>
        <v>58</v>
      </c>
      <c r="C62" s="323">
        <f>overz!A34</f>
        <v>17</v>
      </c>
      <c r="D62" s="334" t="str">
        <f>overz!$B$34</f>
        <v>Astrid vd B. (introducee: 011)</v>
      </c>
      <c r="E62" s="287">
        <f>overz!$B$35</f>
        <v>727</v>
      </c>
      <c r="F62" s="294" t="str">
        <f>overz!$E$34</f>
        <v>BMC</v>
      </c>
      <c r="H62" s="370">
        <v>42</v>
      </c>
      <c r="I62" s="375" t="str">
        <f>IF($H62=""," ",VLOOKUP($H62,$C$5:$F$79,2,FALSE))</f>
        <v>Cindy van den B.</v>
      </c>
      <c r="J62" s="368">
        <f>IF($H62=""," ",VLOOKUP($H62,$C$5:$F$79,3,FALSE))</f>
        <v>1103</v>
      </c>
      <c r="K62" s="375" t="str">
        <f>IF($H62=""," ",VLOOKUP($H62,$C$5:$F$79,4,FALSE))</f>
        <v>Astana</v>
      </c>
      <c r="L62" s="374"/>
    </row>
    <row r="63" spans="2:12">
      <c r="B63" s="329">
        <f t="shared" si="0"/>
        <v>59</v>
      </c>
      <c r="C63" s="323">
        <f>overz!A70</f>
        <v>35</v>
      </c>
      <c r="D63" s="334" t="str">
        <f>overz!$B$70</f>
        <v>Gert P.</v>
      </c>
      <c r="E63" s="287">
        <f>overz!$B$71</f>
        <v>642</v>
      </c>
      <c r="F63" s="294" t="str">
        <f>overz!$E$70</f>
        <v>Astana</v>
      </c>
      <c r="H63" s="370">
        <v>52</v>
      </c>
      <c r="I63" s="375" t="str">
        <f>IF($H63=""," ",VLOOKUP($H63,$C$5:$F$79,2,FALSE))</f>
        <v>Paul v. E.</v>
      </c>
      <c r="J63" s="368">
        <f>IF($H63=""," ",VLOOKUP($H63,$C$5:$F$79,3,FALSE))</f>
        <v>858</v>
      </c>
      <c r="K63" s="375" t="str">
        <f>IF($H63=""," ",VLOOKUP($H63,$C$5:$F$79,4,FALSE))</f>
        <v>Astana</v>
      </c>
      <c r="L63" s="371"/>
    </row>
    <row r="64" spans="2:12" ht="15.75" thickBot="1">
      <c r="B64" s="331">
        <f t="shared" si="0"/>
        <v>60</v>
      </c>
      <c r="C64" s="324">
        <f>overz!A106</f>
        <v>53</v>
      </c>
      <c r="D64" s="288" t="str">
        <f>overz!$B$106</f>
        <v>Glen S.</v>
      </c>
      <c r="E64" s="289">
        <f>overz!$B$107</f>
        <v>342</v>
      </c>
      <c r="F64" s="295" t="str">
        <f>overz!$E$106</f>
        <v>Sky</v>
      </c>
      <c r="H64" s="372">
        <v>35</v>
      </c>
      <c r="I64" s="376" t="str">
        <f>IF($H64=""," ",VLOOKUP($H64,$C$5:$F$79,2,FALSE))</f>
        <v>Gert P.</v>
      </c>
      <c r="J64" s="377">
        <f>IF($H64=""," ",VLOOKUP($H64,$C$5:$F$79,3,FALSE))</f>
        <v>642</v>
      </c>
      <c r="K64" s="376" t="str">
        <f>IF($H64=""," ",VLOOKUP($H64,$C$5:$F$79,4,FALSE))</f>
        <v>Astana</v>
      </c>
      <c r="L64" s="378"/>
    </row>
    <row r="65" spans="2:12" hidden="1">
      <c r="B65" s="332">
        <f t="shared" si="0"/>
        <v>61</v>
      </c>
      <c r="C65" s="325">
        <f>overz!A122</f>
        <v>61</v>
      </c>
      <c r="D65" s="308">
        <f>overz!$B$122</f>
        <v>0</v>
      </c>
      <c r="E65" s="309" t="e">
        <f>overz!$B$123</f>
        <v>#VALUE!</v>
      </c>
      <c r="F65" s="365">
        <f>overz!$E$122</f>
        <v>0</v>
      </c>
      <c r="H65" s="363">
        <v>61</v>
      </c>
      <c r="I65" s="366">
        <f t="shared" ref="I65:I68" si="1">IF($H65=""," ",VLOOKUP($H65,$C$5:$F$79,2,FALSE))</f>
        <v>0</v>
      </c>
      <c r="J65" s="364" t="e">
        <f t="shared" ref="J65:J68" si="2">IF($H65=""," ",VLOOKUP($H65,$C$5:$F$79,3,FALSE))</f>
        <v>#VALUE!</v>
      </c>
      <c r="K65" s="365">
        <f t="shared" ref="K65:K68" si="3">IF($H65=""," ",VLOOKUP($H65,$C$5:$F$79,4,FALSE))</f>
        <v>0</v>
      </c>
      <c r="L65" s="367"/>
    </row>
    <row r="66" spans="2:12" hidden="1">
      <c r="B66" s="329">
        <f t="shared" si="0"/>
        <v>62</v>
      </c>
      <c r="C66" s="322">
        <f>overz!A124</f>
        <v>62</v>
      </c>
      <c r="D66" s="76">
        <f>overz!$B$124</f>
        <v>0</v>
      </c>
      <c r="E66" s="286" t="e">
        <f>overz!$B$125</f>
        <v>#VALUE!</v>
      </c>
      <c r="F66" s="293">
        <f>overz!$E$124</f>
        <v>0</v>
      </c>
      <c r="H66" s="311">
        <v>62</v>
      </c>
      <c r="I66" s="301">
        <f t="shared" si="1"/>
        <v>0</v>
      </c>
      <c r="J66" s="316" t="e">
        <f t="shared" si="2"/>
        <v>#VALUE!</v>
      </c>
      <c r="K66" s="293">
        <f t="shared" si="3"/>
        <v>0</v>
      </c>
      <c r="L66" s="306"/>
    </row>
    <row r="67" spans="2:12" hidden="1">
      <c r="B67" s="329">
        <f t="shared" si="0"/>
        <v>63</v>
      </c>
      <c r="C67" s="322">
        <f>overz!A126</f>
        <v>63</v>
      </c>
      <c r="D67" s="76">
        <f>overz!$B$126</f>
        <v>0</v>
      </c>
      <c r="E67" s="286" t="e">
        <f>overz!$B$127</f>
        <v>#VALUE!</v>
      </c>
      <c r="F67" s="293">
        <f>overz!$E$126</f>
        <v>0</v>
      </c>
      <c r="H67" s="311">
        <v>63</v>
      </c>
      <c r="I67" s="301">
        <f t="shared" si="1"/>
        <v>0</v>
      </c>
      <c r="J67" s="316" t="e">
        <f t="shared" si="2"/>
        <v>#VALUE!</v>
      </c>
      <c r="K67" s="293">
        <f t="shared" si="3"/>
        <v>0</v>
      </c>
      <c r="L67" s="318" t="e">
        <f>SUM(J64:J70)/7</f>
        <v>#VALUE!</v>
      </c>
    </row>
    <row r="68" spans="2:12" hidden="1">
      <c r="B68" s="329">
        <f t="shared" si="0"/>
        <v>64</v>
      </c>
      <c r="C68" s="322">
        <f>overz!A128</f>
        <v>64</v>
      </c>
      <c r="D68" s="76">
        <f>overz!$B$128</f>
        <v>0</v>
      </c>
      <c r="E68" s="286" t="e">
        <f>overz!$B$129</f>
        <v>#VALUE!</v>
      </c>
      <c r="F68" s="293">
        <f>overz!$E$128</f>
        <v>0</v>
      </c>
      <c r="H68" s="311">
        <v>64</v>
      </c>
      <c r="I68" s="300">
        <f t="shared" si="1"/>
        <v>0</v>
      </c>
      <c r="J68" s="316" t="e">
        <f t="shared" si="2"/>
        <v>#VALUE!</v>
      </c>
      <c r="K68" s="293">
        <f t="shared" si="3"/>
        <v>0</v>
      </c>
      <c r="L68" s="306"/>
    </row>
    <row r="69" spans="2:12" hidden="1">
      <c r="B69" s="329">
        <f t="shared" si="0"/>
        <v>65</v>
      </c>
      <c r="C69" s="322">
        <f>overz!A130</f>
        <v>65</v>
      </c>
      <c r="D69" s="76">
        <f>overz!$B$130</f>
        <v>0</v>
      </c>
      <c r="E69" s="286" t="e">
        <f>overz!$B$131</f>
        <v>#VALUE!</v>
      </c>
      <c r="F69" s="293">
        <f>overz!$E$130</f>
        <v>0</v>
      </c>
      <c r="H69" s="311">
        <v>65</v>
      </c>
      <c r="I69" s="300">
        <f t="shared" ref="I69:I79" si="4">IF($H69=""," ",VLOOKUP($H69,$C$5:$F$79,2,FALSE))</f>
        <v>0</v>
      </c>
      <c r="J69" s="316" t="e">
        <f t="shared" ref="J69:J79" si="5">IF($H69=""," ",VLOOKUP($H69,$C$5:$F$79,3,FALSE))</f>
        <v>#VALUE!</v>
      </c>
      <c r="K69" s="293">
        <f t="shared" ref="K69:K79" si="6">IF($H69=""," ",VLOOKUP($H69,$C$5:$F$79,4,FALSE))</f>
        <v>0</v>
      </c>
      <c r="L69" s="306"/>
    </row>
    <row r="70" spans="2:12" ht="15.75" hidden="1" thickBot="1">
      <c r="B70" s="329">
        <f t="shared" si="0"/>
        <v>66</v>
      </c>
      <c r="C70" s="322">
        <f>overz!A132</f>
        <v>66</v>
      </c>
      <c r="D70" s="76">
        <f>overz!$B$132</f>
        <v>0</v>
      </c>
      <c r="E70" s="286" t="e">
        <f>overz!$B$133</f>
        <v>#VALUE!</v>
      </c>
      <c r="F70" s="293">
        <f>overz!$E$132</f>
        <v>0</v>
      </c>
      <c r="H70" s="312">
        <v>66</v>
      </c>
      <c r="I70" s="307">
        <f t="shared" si="4"/>
        <v>0</v>
      </c>
      <c r="J70" s="317" t="e">
        <f t="shared" si="5"/>
        <v>#VALUE!</v>
      </c>
      <c r="K70" s="295">
        <f t="shared" si="6"/>
        <v>0</v>
      </c>
      <c r="L70" s="305"/>
    </row>
    <row r="71" spans="2:12" hidden="1">
      <c r="B71" s="329">
        <f t="shared" si="0"/>
        <v>67</v>
      </c>
      <c r="C71" s="322">
        <f>overz!A134</f>
        <v>67</v>
      </c>
      <c r="D71" s="76">
        <f>overz!$B$134</f>
        <v>0</v>
      </c>
      <c r="E71" s="286" t="e">
        <f>overz!$B$135</f>
        <v>#VALUE!</v>
      </c>
      <c r="F71" s="293">
        <f>overz!$E$134</f>
        <v>0</v>
      </c>
      <c r="H71" s="313">
        <v>67</v>
      </c>
      <c r="I71" s="303">
        <f t="shared" si="4"/>
        <v>0</v>
      </c>
      <c r="J71" s="315" t="e">
        <f t="shared" si="5"/>
        <v>#VALUE!</v>
      </c>
      <c r="K71" s="292">
        <f t="shared" si="6"/>
        <v>0</v>
      </c>
      <c r="L71" s="304"/>
    </row>
    <row r="72" spans="2:12" hidden="1">
      <c r="B72" s="329">
        <f t="shared" si="0"/>
        <v>68</v>
      </c>
      <c r="C72" s="322">
        <f>overz!A136</f>
        <v>68</v>
      </c>
      <c r="D72" s="76">
        <f>overz!$B$136</f>
        <v>0</v>
      </c>
      <c r="E72" s="286" t="e">
        <f>overz!$B$137</f>
        <v>#VALUE!</v>
      </c>
      <c r="F72" s="293">
        <f>overz!$E$136</f>
        <v>0</v>
      </c>
      <c r="H72" s="311">
        <v>68</v>
      </c>
      <c r="I72" s="300">
        <f t="shared" si="4"/>
        <v>0</v>
      </c>
      <c r="J72" s="316" t="e">
        <f t="shared" si="5"/>
        <v>#VALUE!</v>
      </c>
      <c r="K72" s="293">
        <f t="shared" si="6"/>
        <v>0</v>
      </c>
      <c r="L72" s="306"/>
    </row>
    <row r="73" spans="2:12" hidden="1">
      <c r="B73" s="329">
        <f t="shared" si="0"/>
        <v>69</v>
      </c>
      <c r="C73" s="322">
        <f>overz!A138</f>
        <v>69</v>
      </c>
      <c r="D73" s="76">
        <f>overz!$B$138</f>
        <v>0</v>
      </c>
      <c r="E73" s="286" t="e">
        <f>overz!$B$139</f>
        <v>#VALUE!</v>
      </c>
      <c r="F73" s="293">
        <f>overz!$E$138</f>
        <v>0</v>
      </c>
      <c r="H73" s="311">
        <v>69</v>
      </c>
      <c r="I73" s="300">
        <f t="shared" si="4"/>
        <v>0</v>
      </c>
      <c r="J73" s="316" t="e">
        <f t="shared" si="5"/>
        <v>#VALUE!</v>
      </c>
      <c r="K73" s="293">
        <f t="shared" si="6"/>
        <v>0</v>
      </c>
      <c r="L73" s="306"/>
    </row>
    <row r="74" spans="2:12" hidden="1">
      <c r="B74" s="329">
        <f t="shared" si="0"/>
        <v>70</v>
      </c>
      <c r="C74" s="322">
        <f>overz!A140</f>
        <v>70</v>
      </c>
      <c r="D74" s="76">
        <f>overz!$B$140</f>
        <v>0</v>
      </c>
      <c r="E74" s="286" t="e">
        <f>overz!$B$141</f>
        <v>#VALUE!</v>
      </c>
      <c r="F74" s="293">
        <f>overz!$E$140</f>
        <v>0</v>
      </c>
      <c r="H74" s="311">
        <v>70</v>
      </c>
      <c r="I74" s="300">
        <f t="shared" si="4"/>
        <v>0</v>
      </c>
      <c r="J74" s="316" t="e">
        <f t="shared" si="5"/>
        <v>#VALUE!</v>
      </c>
      <c r="K74" s="293">
        <f t="shared" si="6"/>
        <v>0</v>
      </c>
      <c r="L74" s="318" t="e">
        <f>SUM(J71:J77)/7</f>
        <v>#VALUE!</v>
      </c>
    </row>
    <row r="75" spans="2:12" hidden="1">
      <c r="B75" s="329">
        <f t="shared" si="0"/>
        <v>71</v>
      </c>
      <c r="C75" s="322">
        <f>overz!A142</f>
        <v>71</v>
      </c>
      <c r="D75" s="76">
        <f>overz!$B$142</f>
        <v>0</v>
      </c>
      <c r="E75" s="286" t="e">
        <f>overz!$B$143</f>
        <v>#VALUE!</v>
      </c>
      <c r="F75" s="293">
        <f>overz!$E$142</f>
        <v>0</v>
      </c>
      <c r="H75" s="311">
        <v>71</v>
      </c>
      <c r="I75" s="299">
        <f t="shared" si="4"/>
        <v>0</v>
      </c>
      <c r="J75" s="316" t="e">
        <f t="shared" si="5"/>
        <v>#VALUE!</v>
      </c>
      <c r="K75" s="293">
        <f t="shared" si="6"/>
        <v>0</v>
      </c>
      <c r="L75" s="306"/>
    </row>
    <row r="76" spans="2:12" hidden="1">
      <c r="B76" s="329">
        <f>B75+1</f>
        <v>72</v>
      </c>
      <c r="C76" s="322">
        <f>overz!A144</f>
        <v>72</v>
      </c>
      <c r="D76" s="76">
        <f>overz!$B$144</f>
        <v>0</v>
      </c>
      <c r="E76" s="286" t="e">
        <f>overz!$B$145</f>
        <v>#VALUE!</v>
      </c>
      <c r="F76" s="293">
        <f>overz!$E$144</f>
        <v>0</v>
      </c>
      <c r="H76" s="311">
        <v>72</v>
      </c>
      <c r="I76" s="300">
        <f t="shared" si="4"/>
        <v>0</v>
      </c>
      <c r="J76" s="316" t="e">
        <f t="shared" si="5"/>
        <v>#VALUE!</v>
      </c>
      <c r="K76" s="293">
        <f t="shared" si="6"/>
        <v>0</v>
      </c>
      <c r="L76" s="306"/>
    </row>
    <row r="77" spans="2:12" ht="15.75" hidden="1" thickBot="1">
      <c r="B77" s="331">
        <f>B76+1</f>
        <v>73</v>
      </c>
      <c r="C77" s="324">
        <f>overz!A146</f>
        <v>73</v>
      </c>
      <c r="D77" s="288">
        <f>overz!$B$146</f>
        <v>0</v>
      </c>
      <c r="E77" s="289" t="e">
        <f>overz!$B$147</f>
        <v>#VALUE!</v>
      </c>
      <c r="F77" s="295">
        <f>overz!$E$146</f>
        <v>0</v>
      </c>
      <c r="H77" s="312">
        <v>73</v>
      </c>
      <c r="I77" s="307">
        <f t="shared" si="4"/>
        <v>0</v>
      </c>
      <c r="J77" s="317" t="e">
        <f t="shared" si="5"/>
        <v>#VALUE!</v>
      </c>
      <c r="K77" s="295">
        <f t="shared" si="6"/>
        <v>0</v>
      </c>
      <c r="L77" s="305"/>
    </row>
    <row r="78" spans="2:12" hidden="1">
      <c r="B78" s="332">
        <f>B77+1</f>
        <v>74</v>
      </c>
      <c r="C78" s="325">
        <f>overz!A148</f>
        <v>74</v>
      </c>
      <c r="D78" s="308">
        <f>overz!$B$148</f>
        <v>0</v>
      </c>
      <c r="E78" s="309" t="e">
        <f>overz!$B$149</f>
        <v>#VALUE!</v>
      </c>
      <c r="F78" s="298">
        <f>overz!$E$148</f>
        <v>0</v>
      </c>
      <c r="H78" s="314"/>
      <c r="I78" s="296" t="str">
        <f t="shared" si="4"/>
        <v xml:space="preserve"> </v>
      </c>
      <c r="J78" s="316" t="str">
        <f t="shared" si="5"/>
        <v xml:space="preserve"> </v>
      </c>
      <c r="K78" s="293" t="str">
        <f t="shared" si="6"/>
        <v xml:space="preserve"> </v>
      </c>
    </row>
    <row r="79" spans="2:12" ht="15.75" hidden="1" thickBot="1">
      <c r="B79" s="329">
        <f>B78+1</f>
        <v>75</v>
      </c>
      <c r="C79" s="322">
        <f>overz!A150</f>
        <v>75</v>
      </c>
      <c r="D79" s="76">
        <f>overz!$B$150</f>
        <v>0</v>
      </c>
      <c r="E79" s="286" t="e">
        <f>overz!$B$151</f>
        <v>#VALUE!</v>
      </c>
      <c r="F79" s="293">
        <f>overz!$E$150</f>
        <v>0</v>
      </c>
      <c r="H79" s="314"/>
      <c r="I79" s="297" t="str">
        <f t="shared" si="4"/>
        <v xml:space="preserve"> </v>
      </c>
      <c r="J79" s="317" t="str">
        <f t="shared" si="5"/>
        <v xml:space="preserve"> </v>
      </c>
      <c r="K79" s="295" t="str">
        <f t="shared" si="6"/>
        <v xml:space="preserve"> </v>
      </c>
    </row>
    <row r="80" spans="2:12" ht="15.75" hidden="1" thickBot="1">
      <c r="B80" s="331"/>
      <c r="C80" s="324"/>
      <c r="D80" s="288"/>
      <c r="E80" s="289"/>
      <c r="F80" s="295"/>
    </row>
  </sheetData>
  <sortState ref="H5:K64">
    <sortCondition descending="1" ref="K5:K64"/>
    <sortCondition descending="1" ref="J5:J64"/>
  </sortState>
  <mergeCells count="2">
    <mergeCell ref="B2:F2"/>
    <mergeCell ref="I2:K2"/>
  </mergeCells>
  <phoneticPr fontId="0" type="noConversion"/>
  <conditionalFormatting sqref="O8:O17">
    <cfRule type="colorScale" priority="1">
      <colorScale>
        <cfvo type="min" val="0"/>
        <cfvo type="max" val="0"/>
        <color rgb="FFFF0000"/>
        <color rgb="FF92D050"/>
      </colorScale>
    </cfRule>
  </conditionalFormatting>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sheetPr codeName="Blad5"/>
  <dimension ref="A1:AQ71"/>
  <sheetViews>
    <sheetView workbookViewId="0">
      <selection activeCell="D20" sqref="D20"/>
    </sheetView>
  </sheetViews>
  <sheetFormatPr defaultRowHeight="12.75" zeroHeight="1"/>
  <cols>
    <col min="1" max="1" width="27.42578125" style="5" bestFit="1" customWidth="1"/>
    <col min="2" max="2" width="12.5703125" style="5" customWidth="1"/>
    <col min="3" max="3" width="3" style="5" customWidth="1"/>
    <col min="4" max="4" width="25.85546875" style="5" customWidth="1"/>
    <col min="5" max="5" width="2.85546875" style="5" customWidth="1"/>
    <col min="6" max="6" width="27.140625" style="5" customWidth="1"/>
    <col min="7" max="7" width="10.7109375" style="5" customWidth="1"/>
    <col min="8" max="8" width="9.140625" style="4"/>
    <col min="9" max="10" width="9.28515625" style="3" hidden="1" customWidth="1"/>
    <col min="11" max="11" width="9.140625" style="2"/>
    <col min="12" max="28" width="7.7109375" style="1" hidden="1" customWidth="1"/>
    <col min="29" max="32" width="9.28515625" style="1" hidden="1" customWidth="1"/>
    <col min="33" max="39" width="9.140625" style="169"/>
    <col min="40" max="16384" width="9.140625" style="1"/>
  </cols>
  <sheetData>
    <row r="1" spans="1:43" ht="13.5" thickBot="1">
      <c r="A1" s="162"/>
      <c r="B1" s="162"/>
      <c r="C1" s="162"/>
      <c r="D1" s="162"/>
      <c r="E1" s="162"/>
      <c r="F1" s="162"/>
      <c r="G1" s="162"/>
      <c r="H1" s="170"/>
      <c r="I1" s="171"/>
      <c r="J1" s="171"/>
      <c r="K1" s="172"/>
      <c r="L1" s="169"/>
      <c r="M1" s="169"/>
      <c r="N1" s="169"/>
      <c r="O1" s="169"/>
      <c r="P1" s="169"/>
      <c r="Q1" s="169"/>
      <c r="R1" s="169"/>
      <c r="S1" s="169"/>
      <c r="T1" s="169"/>
      <c r="U1" s="169"/>
      <c r="V1" s="169"/>
      <c r="W1" s="169"/>
      <c r="X1" s="169"/>
      <c r="Y1" s="169"/>
      <c r="Z1" s="169"/>
      <c r="AA1" s="169"/>
      <c r="AB1" s="169"/>
      <c r="AC1" s="169"/>
      <c r="AD1" s="169"/>
      <c r="AE1" s="169"/>
      <c r="AF1" s="169"/>
      <c r="AN1" s="169"/>
      <c r="AO1" s="169"/>
      <c r="AP1" s="169"/>
      <c r="AQ1" s="169"/>
    </row>
    <row r="2" spans="1:43" ht="14.25" thickTop="1" thickBot="1">
      <c r="A2" s="163" t="s">
        <v>30</v>
      </c>
      <c r="B2" s="93"/>
      <c r="C2" s="162"/>
      <c r="D2" s="162"/>
      <c r="E2" s="162"/>
      <c r="F2" s="162"/>
      <c r="G2" s="162"/>
      <c r="H2" s="170"/>
      <c r="I2" s="171"/>
      <c r="J2" s="171"/>
      <c r="K2" s="172"/>
      <c r="AN2" s="169"/>
      <c r="AO2" s="169"/>
      <c r="AP2" s="169"/>
      <c r="AQ2" s="169"/>
    </row>
    <row r="3" spans="1:43" ht="14.25" thickTop="1" thickBot="1">
      <c r="A3" s="164" t="s">
        <v>29</v>
      </c>
      <c r="B3" s="122"/>
      <c r="C3" s="90"/>
      <c r="D3" s="91"/>
      <c r="E3" s="175"/>
      <c r="F3" s="182"/>
      <c r="G3" s="173"/>
      <c r="H3" s="173"/>
      <c r="I3" s="171"/>
      <c r="J3" s="171"/>
      <c r="K3" s="172"/>
      <c r="AN3" s="169"/>
      <c r="AO3" s="169"/>
      <c r="AP3" s="169"/>
      <c r="AQ3" s="169"/>
    </row>
    <row r="4" spans="1:43" ht="14.25" thickTop="1" thickBot="1">
      <c r="A4" s="164" t="s">
        <v>43</v>
      </c>
      <c r="B4" s="122"/>
      <c r="C4" s="90"/>
      <c r="D4" s="91"/>
      <c r="E4" s="175"/>
      <c r="F4" s="182"/>
      <c r="G4" s="173"/>
      <c r="H4" s="173"/>
      <c r="I4" s="171"/>
      <c r="J4" s="171"/>
      <c r="K4" s="172"/>
      <c r="AN4" s="169"/>
      <c r="AO4" s="169"/>
      <c r="AP4" s="169"/>
      <c r="AQ4" s="169"/>
    </row>
    <row r="5" spans="1:43" ht="14.25" thickTop="1" thickBot="1">
      <c r="A5" s="164" t="s">
        <v>28</v>
      </c>
      <c r="B5" s="122"/>
      <c r="C5" s="83"/>
      <c r="D5" s="84"/>
      <c r="E5" s="175"/>
      <c r="F5" s="182"/>
      <c r="G5" s="182"/>
      <c r="H5" s="174"/>
      <c r="I5" s="171"/>
      <c r="J5" s="171"/>
      <c r="K5" s="172"/>
      <c r="AN5" s="169"/>
      <c r="AO5" s="169"/>
      <c r="AP5" s="169"/>
      <c r="AQ5" s="169"/>
    </row>
    <row r="6" spans="1:43" ht="14.25" thickTop="1" thickBot="1">
      <c r="A6" s="164" t="s">
        <v>27</v>
      </c>
      <c r="B6" s="120"/>
      <c r="C6" s="162"/>
      <c r="D6" s="162"/>
      <c r="E6" s="175"/>
      <c r="F6" s="182"/>
      <c r="G6" s="182"/>
      <c r="H6" s="174"/>
      <c r="I6" s="171"/>
      <c r="J6" s="171"/>
      <c r="K6" s="172"/>
      <c r="AN6" s="169"/>
      <c r="AO6" s="169"/>
      <c r="AP6" s="169"/>
      <c r="AQ6" s="169"/>
    </row>
    <row r="7" spans="1:43" ht="14.25" thickTop="1" thickBot="1">
      <c r="A7" s="165" t="s">
        <v>26</v>
      </c>
      <c r="B7" s="186" t="s">
        <v>42</v>
      </c>
      <c r="C7" s="185"/>
      <c r="D7" s="183" t="s">
        <v>25</v>
      </c>
      <c r="E7" s="183"/>
      <c r="F7" s="184" t="s">
        <v>24</v>
      </c>
      <c r="G7" s="183" t="s">
        <v>39</v>
      </c>
      <c r="H7" s="175"/>
      <c r="I7" s="176"/>
      <c r="J7" s="176"/>
      <c r="K7" s="172"/>
      <c r="AN7" s="169"/>
      <c r="AO7" s="169"/>
      <c r="AP7" s="169"/>
      <c r="AQ7" s="169"/>
    </row>
    <row r="8" spans="1:43" ht="14.25" thickTop="1" thickBot="1">
      <c r="A8" s="166">
        <v>1</v>
      </c>
      <c r="B8" s="121"/>
      <c r="C8" s="175"/>
      <c r="D8" s="221" t="str">
        <f>IF($B8=""," ",VLOOKUP($B8,Rennerstabel!$G$6:$I$275,2,FALSE))</f>
        <v xml:space="preserve"> </v>
      </c>
      <c r="E8" s="175"/>
      <c r="F8" s="222" t="str">
        <f>IF($B8=""," ",VLOOKUP($B8,Rennerstabel!$G$6:$I$275,3,FALSE))</f>
        <v xml:space="preserve"> </v>
      </c>
      <c r="G8" s="80" t="str">
        <f>IF($B8=""," ",VLOOKUP($B8,Rennerstabel!$G$6:$AK$275,4,FALSE))</f>
        <v xml:space="preserve"> </v>
      </c>
      <c r="H8" s="177"/>
      <c r="I8" s="10" t="str">
        <f>IF($B8=""," ",VLOOKUP($B8,Rennerstabel!$G$6:$AL$275,32,FALSE))</f>
        <v xml:space="preserve"> </v>
      </c>
      <c r="J8" s="178">
        <f t="shared" ref="J8:J22" si="0">IF(I8="uit",0,1)</f>
        <v>1</v>
      </c>
      <c r="K8" s="179"/>
      <c r="AN8" s="169"/>
      <c r="AO8" s="169"/>
      <c r="AP8" s="169"/>
      <c r="AQ8" s="169"/>
    </row>
    <row r="9" spans="1:43" ht="14.25" thickTop="1" thickBot="1">
      <c r="A9" s="166">
        <v>2</v>
      </c>
      <c r="B9" s="121"/>
      <c r="C9" s="175"/>
      <c r="D9" s="82" t="str">
        <f>IF($B9=""," ",VLOOKUP($B9,Rennerstabel!$G$6:$I$275,2,FALSE))</f>
        <v xml:space="preserve"> </v>
      </c>
      <c r="E9" s="175"/>
      <c r="F9" s="81" t="str">
        <f>IF($B9=""," ",VLOOKUP($B9,Rennerstabel!$G$6:$I$275,3,FALSE))</f>
        <v xml:space="preserve"> </v>
      </c>
      <c r="G9" s="80" t="str">
        <f>IF($B9=""," ",VLOOKUP($B9,Rennerstabel!$G$6:$AK$275,4,FALSE))</f>
        <v xml:space="preserve"> </v>
      </c>
      <c r="H9" s="177"/>
      <c r="I9" s="10" t="str">
        <f>IF($B9=""," ",VLOOKUP($B9,Rennerstabel!$G$6:$AL$275,32,FALSE))</f>
        <v xml:space="preserve"> </v>
      </c>
      <c r="J9" s="178">
        <f t="shared" si="0"/>
        <v>1</v>
      </c>
      <c r="K9" s="179"/>
      <c r="AN9" s="169"/>
      <c r="AO9" s="169"/>
      <c r="AP9" s="169"/>
      <c r="AQ9" s="169"/>
    </row>
    <row r="10" spans="1:43" ht="14.25" thickTop="1" thickBot="1">
      <c r="A10" s="166">
        <v>3</v>
      </c>
      <c r="B10" s="121"/>
      <c r="C10" s="175"/>
      <c r="D10" s="82" t="str">
        <f>IF($B10=""," ",VLOOKUP($B10,Rennerstabel!$G$6:$I$275,2,FALSE))</f>
        <v xml:space="preserve"> </v>
      </c>
      <c r="E10" s="175"/>
      <c r="F10" s="81" t="str">
        <f>IF($B10=""," ",VLOOKUP($B10,Rennerstabel!$G$6:$I$275,3,FALSE))</f>
        <v xml:space="preserve"> </v>
      </c>
      <c r="G10" s="80" t="str">
        <f>IF($B10=""," ",VLOOKUP($B10,Rennerstabel!$G$6:$AK$275,4,FALSE))</f>
        <v xml:space="preserve"> </v>
      </c>
      <c r="H10" s="177"/>
      <c r="I10" s="10" t="str">
        <f>IF($B10=""," ",VLOOKUP($B10,Rennerstabel!$G$6:$AL$275,32,FALSE))</f>
        <v xml:space="preserve"> </v>
      </c>
      <c r="J10" s="178">
        <f t="shared" si="0"/>
        <v>1</v>
      </c>
      <c r="K10" s="179"/>
      <c r="AN10" s="169"/>
      <c r="AO10" s="169"/>
      <c r="AP10" s="169"/>
      <c r="AQ10" s="169"/>
    </row>
    <row r="11" spans="1:43" ht="14.25" thickTop="1" thickBot="1">
      <c r="A11" s="166">
        <v>4</v>
      </c>
      <c r="B11" s="121"/>
      <c r="C11" s="175"/>
      <c r="D11" s="82" t="str">
        <f>IF($B11=""," ",VLOOKUP($B11,Rennerstabel!$G$6:$I$275,2,FALSE))</f>
        <v xml:space="preserve"> </v>
      </c>
      <c r="E11" s="175"/>
      <c r="F11" s="81" t="str">
        <f>IF($B11=""," ",VLOOKUP($B11,Rennerstabel!$G$6:$I$275,3,FALSE))</f>
        <v xml:space="preserve"> </v>
      </c>
      <c r="G11" s="80" t="str">
        <f>IF($B11=""," ",VLOOKUP($B11,Rennerstabel!$G$6:$AK$275,4,FALSE))</f>
        <v xml:space="preserve"> </v>
      </c>
      <c r="H11" s="177"/>
      <c r="I11" s="10" t="str">
        <f>IF($B11=""," ",VLOOKUP($B11,Rennerstabel!$G$6:$AL$275,32,FALSE))</f>
        <v xml:space="preserve"> </v>
      </c>
      <c r="J11" s="178">
        <f t="shared" si="0"/>
        <v>1</v>
      </c>
      <c r="K11" s="179"/>
      <c r="AN11" s="169"/>
      <c r="AO11" s="169"/>
      <c r="AP11" s="169"/>
      <c r="AQ11" s="169"/>
    </row>
    <row r="12" spans="1:43" ht="14.25" thickTop="1" thickBot="1">
      <c r="A12" s="166">
        <v>5</v>
      </c>
      <c r="B12" s="121"/>
      <c r="C12" s="175"/>
      <c r="D12" s="82" t="str">
        <f>IF($B12=""," ",VLOOKUP($B12,Rennerstabel!$G$6:$I$275,2,FALSE))</f>
        <v xml:space="preserve"> </v>
      </c>
      <c r="E12" s="175"/>
      <c r="F12" s="81" t="str">
        <f>IF($B12=""," ",VLOOKUP($B12,Rennerstabel!$G$6:$I$275,3,FALSE))</f>
        <v xml:space="preserve"> </v>
      </c>
      <c r="G12" s="80" t="str">
        <f>IF($B12=""," ",VLOOKUP($B12,Rennerstabel!$G$6:$AK$275,4,FALSE))</f>
        <v xml:space="preserve"> </v>
      </c>
      <c r="H12" s="177"/>
      <c r="I12" s="10" t="str">
        <f>IF($B12=""," ",VLOOKUP($B12,Rennerstabel!$G$6:$AL$275,32,FALSE))</f>
        <v xml:space="preserve"> </v>
      </c>
      <c r="J12" s="178">
        <f t="shared" si="0"/>
        <v>1</v>
      </c>
      <c r="K12" s="179"/>
      <c r="AN12" s="169"/>
      <c r="AO12" s="169"/>
      <c r="AP12" s="169"/>
      <c r="AQ12" s="169"/>
    </row>
    <row r="13" spans="1:43" ht="14.25" thickTop="1" thickBot="1">
      <c r="A13" s="166">
        <v>6</v>
      </c>
      <c r="B13" s="121"/>
      <c r="C13" s="175"/>
      <c r="D13" s="82" t="str">
        <f>IF($B13=""," ",VLOOKUP($B13,Rennerstabel!$G$6:$I$275,2,FALSE))</f>
        <v xml:space="preserve"> </v>
      </c>
      <c r="E13" s="175"/>
      <c r="F13" s="81" t="str">
        <f>IF($B13=""," ",VLOOKUP($B13,Rennerstabel!$G$6:$I$275,3,FALSE))</f>
        <v xml:space="preserve"> </v>
      </c>
      <c r="G13" s="80" t="str">
        <f>IF($B13=""," ",VLOOKUP($B13,Rennerstabel!$G$6:$AK$275,4,FALSE))</f>
        <v xml:space="preserve"> </v>
      </c>
      <c r="H13" s="177"/>
      <c r="I13" s="10" t="str">
        <f>IF($B13=""," ",VLOOKUP($B13,Rennerstabel!$G$6:$AL$275,32,FALSE))</f>
        <v xml:space="preserve"> </v>
      </c>
      <c r="J13" s="178">
        <f t="shared" si="0"/>
        <v>1</v>
      </c>
      <c r="K13" s="179"/>
      <c r="AN13" s="169"/>
      <c r="AO13" s="169"/>
      <c r="AP13" s="169"/>
      <c r="AQ13" s="169"/>
    </row>
    <row r="14" spans="1:43" ht="14.25" thickTop="1" thickBot="1">
      <c r="A14" s="166">
        <v>7</v>
      </c>
      <c r="B14" s="121"/>
      <c r="C14" s="175"/>
      <c r="D14" s="82" t="str">
        <f>IF($B14=""," ",VLOOKUP($B14,Rennerstabel!$G$6:$I$275,2,FALSE))</f>
        <v xml:space="preserve"> </v>
      </c>
      <c r="E14" s="175"/>
      <c r="F14" s="81" t="str">
        <f>IF($B14=""," ",VLOOKUP($B14,Rennerstabel!$G$6:$I$275,3,FALSE))</f>
        <v xml:space="preserve"> </v>
      </c>
      <c r="G14" s="80" t="str">
        <f>IF($B14=""," ",VLOOKUP($B14,Rennerstabel!$G$6:$AK$275,4,FALSE))</f>
        <v xml:space="preserve"> </v>
      </c>
      <c r="H14" s="177"/>
      <c r="I14" s="10" t="str">
        <f>IF($B14=""," ",VLOOKUP($B14,Rennerstabel!$G$6:$AL$275,32,FALSE))</f>
        <v xml:space="preserve"> </v>
      </c>
      <c r="J14" s="178">
        <f t="shared" si="0"/>
        <v>1</v>
      </c>
      <c r="K14" s="179"/>
      <c r="AN14" s="169"/>
      <c r="AO14" s="169"/>
      <c r="AP14" s="169"/>
      <c r="AQ14" s="169"/>
    </row>
    <row r="15" spans="1:43" ht="14.25" thickTop="1" thickBot="1">
      <c r="A15" s="166">
        <v>8</v>
      </c>
      <c r="B15" s="121"/>
      <c r="C15" s="175"/>
      <c r="D15" s="82" t="str">
        <f>IF($B15=""," ",VLOOKUP($B15,Rennerstabel!$G$6:$I$275,2,FALSE))</f>
        <v xml:space="preserve"> </v>
      </c>
      <c r="E15" s="175"/>
      <c r="F15" s="81" t="str">
        <f>IF($B15=""," ",VLOOKUP($B15,Rennerstabel!$G$6:$I$275,3,FALSE))</f>
        <v xml:space="preserve"> </v>
      </c>
      <c r="G15" s="80" t="str">
        <f>IF($B15=""," ",VLOOKUP($B15,Rennerstabel!$G$6:$AK$275,4,FALSE))</f>
        <v xml:space="preserve"> </v>
      </c>
      <c r="H15" s="177"/>
      <c r="I15" s="10" t="str">
        <f>IF($B15=""," ",VLOOKUP($B15,Rennerstabel!$G$6:$AL$275,32,FALSE))</f>
        <v xml:space="preserve"> </v>
      </c>
      <c r="J15" s="178">
        <f t="shared" si="0"/>
        <v>1</v>
      </c>
      <c r="K15" s="179"/>
      <c r="AN15" s="169"/>
      <c r="AO15" s="169"/>
      <c r="AP15" s="169"/>
      <c r="AQ15" s="169"/>
    </row>
    <row r="16" spans="1:43" ht="14.25" thickTop="1" thickBot="1">
      <c r="A16" s="166">
        <v>9</v>
      </c>
      <c r="B16" s="121"/>
      <c r="C16" s="175"/>
      <c r="D16" s="82" t="str">
        <f>IF($B16=""," ",VLOOKUP($B16,Rennerstabel!$G$6:$I$275,2,FALSE))</f>
        <v xml:space="preserve"> </v>
      </c>
      <c r="E16" s="175"/>
      <c r="F16" s="81" t="str">
        <f>IF($B16=""," ",VLOOKUP($B16,Rennerstabel!$G$6:$I$275,3,FALSE))</f>
        <v xml:space="preserve"> </v>
      </c>
      <c r="G16" s="80" t="str">
        <f>IF($B16=""," ",VLOOKUP($B16,Rennerstabel!$G$6:$AK$275,4,FALSE))</f>
        <v xml:space="preserve"> </v>
      </c>
      <c r="H16" s="177"/>
      <c r="I16" s="10" t="str">
        <f>IF($B16=""," ",VLOOKUP($B16,Rennerstabel!$G$6:$AL$275,32,FALSE))</f>
        <v xml:space="preserve"> </v>
      </c>
      <c r="J16" s="178">
        <f t="shared" si="0"/>
        <v>1</v>
      </c>
      <c r="K16" s="179"/>
      <c r="AN16" s="169"/>
      <c r="AO16" s="169"/>
      <c r="AP16" s="169"/>
      <c r="AQ16" s="169"/>
    </row>
    <row r="17" spans="1:43" ht="14.25" thickTop="1" thickBot="1">
      <c r="A17" s="166">
        <v>10</v>
      </c>
      <c r="B17" s="121"/>
      <c r="C17" s="175"/>
      <c r="D17" s="82" t="str">
        <f>IF($B17=""," ",VLOOKUP($B17,Rennerstabel!$G$6:$I$275,2,FALSE))</f>
        <v xml:space="preserve"> </v>
      </c>
      <c r="E17" s="175"/>
      <c r="F17" s="81" t="str">
        <f>IF($B17=""," ",VLOOKUP($B17,Rennerstabel!$G$6:$I$275,3,FALSE))</f>
        <v xml:space="preserve"> </v>
      </c>
      <c r="G17" s="80" t="str">
        <f>IF($B17=""," ",VLOOKUP($B17,Rennerstabel!$G$6:$AK$275,4,FALSE))</f>
        <v xml:space="preserve"> </v>
      </c>
      <c r="H17" s="177"/>
      <c r="I17" s="10" t="str">
        <f>IF($B17=""," ",VLOOKUP($B17,Rennerstabel!$G$6:$AL$275,32,FALSE))</f>
        <v xml:space="preserve"> </v>
      </c>
      <c r="J17" s="178">
        <f t="shared" si="0"/>
        <v>1</v>
      </c>
      <c r="K17" s="179"/>
      <c r="AN17" s="169"/>
      <c r="AO17" s="169"/>
      <c r="AP17" s="169"/>
      <c r="AQ17" s="169"/>
    </row>
    <row r="18" spans="1:43" ht="14.25" thickTop="1" thickBot="1">
      <c r="A18" s="166">
        <v>11</v>
      </c>
      <c r="B18" s="121"/>
      <c r="C18" s="175"/>
      <c r="D18" s="81" t="str">
        <f>IF($B18=""," ",VLOOKUP($B18,Rennerstabel!$G$6:$I$275,2,FALSE))</f>
        <v xml:space="preserve"> </v>
      </c>
      <c r="E18" s="175"/>
      <c r="F18" s="81" t="str">
        <f>IF($B18=""," ",VLOOKUP($B18,Rennerstabel!$G$6:$I$275,3,FALSE))</f>
        <v xml:space="preserve"> </v>
      </c>
      <c r="G18" s="80" t="str">
        <f>IF($B18=""," ",VLOOKUP($B18,Rennerstabel!$G$6:$AK$275,4,FALSE))</f>
        <v xml:space="preserve"> </v>
      </c>
      <c r="H18" s="177"/>
      <c r="I18" s="10" t="str">
        <f>IF($B18=""," ",VLOOKUP($B18,Rennerstabel!$G$6:$AL$275,32,FALSE))</f>
        <v xml:space="preserve"> </v>
      </c>
      <c r="J18" s="178">
        <f t="shared" si="0"/>
        <v>1</v>
      </c>
      <c r="K18" s="179"/>
      <c r="AN18" s="169"/>
      <c r="AO18" s="169"/>
      <c r="AP18" s="169"/>
      <c r="AQ18" s="169"/>
    </row>
    <row r="19" spans="1:43" ht="14.25" thickTop="1" thickBot="1">
      <c r="A19" s="166">
        <v>12</v>
      </c>
      <c r="B19" s="121"/>
      <c r="C19" s="175"/>
      <c r="D19" s="81" t="str">
        <f>IF($B19=""," ",VLOOKUP($B19,Rennerstabel!$G$6:$I$275,2,FALSE))</f>
        <v xml:space="preserve"> </v>
      </c>
      <c r="E19" s="175"/>
      <c r="F19" s="81" t="str">
        <f>IF($B19=""," ",VLOOKUP($B19,Rennerstabel!$G$6:$I$275,3,FALSE))</f>
        <v xml:space="preserve"> </v>
      </c>
      <c r="G19" s="80" t="str">
        <f>IF($B19=""," ",VLOOKUP($B19,Rennerstabel!$G$6:$AK$275,4,FALSE))</f>
        <v xml:space="preserve"> </v>
      </c>
      <c r="H19" s="177"/>
      <c r="I19" s="10" t="str">
        <f>IF($B19=""," ",VLOOKUP($B19,Rennerstabel!$G$6:$AL$275,32,FALSE))</f>
        <v xml:space="preserve"> </v>
      </c>
      <c r="J19" s="178">
        <f t="shared" si="0"/>
        <v>1</v>
      </c>
      <c r="K19" s="179"/>
      <c r="AN19" s="169"/>
      <c r="AO19" s="169"/>
      <c r="AP19" s="169"/>
      <c r="AQ19" s="169"/>
    </row>
    <row r="20" spans="1:43" ht="14.25" thickTop="1" thickBot="1">
      <c r="A20" s="166">
        <v>13</v>
      </c>
      <c r="B20" s="121"/>
      <c r="C20" s="175"/>
      <c r="D20" s="81" t="str">
        <f>IF($B20=""," ",VLOOKUP($B20,Rennerstabel!$G$6:$I$275,2,FALSE))</f>
        <v xml:space="preserve"> </v>
      </c>
      <c r="E20" s="175"/>
      <c r="F20" s="81" t="str">
        <f>IF($B20=""," ",VLOOKUP($B20,Rennerstabel!$G$6:$I$275,3,FALSE))</f>
        <v xml:space="preserve"> </v>
      </c>
      <c r="G20" s="80" t="str">
        <f>IF($B20=""," ",VLOOKUP($B20,Rennerstabel!$G$6:$AK$275,4,FALSE))</f>
        <v xml:space="preserve"> </v>
      </c>
      <c r="H20" s="177"/>
      <c r="I20" s="10" t="str">
        <f>IF($B20=""," ",VLOOKUP($B20,Rennerstabel!$G$6:$AL$275,32,FALSE))</f>
        <v xml:space="preserve"> </v>
      </c>
      <c r="J20" s="178">
        <f t="shared" si="0"/>
        <v>1</v>
      </c>
      <c r="K20" s="179"/>
      <c r="AN20" s="169"/>
      <c r="AO20" s="169"/>
      <c r="AP20" s="169"/>
      <c r="AQ20" s="169"/>
    </row>
    <row r="21" spans="1:43" ht="14.25" thickTop="1" thickBot="1">
      <c r="A21" s="166">
        <v>14</v>
      </c>
      <c r="B21" s="121"/>
      <c r="C21" s="175"/>
      <c r="D21" s="81" t="str">
        <f>IF($B21=""," ",VLOOKUP($B21,Rennerstabel!$G$6:$I$275,2,FALSE))</f>
        <v xml:space="preserve"> </v>
      </c>
      <c r="E21" s="175"/>
      <c r="F21" s="81" t="str">
        <f>IF($B21=""," ",VLOOKUP($B21,Rennerstabel!$G$6:$I$275,3,FALSE))</f>
        <v xml:space="preserve"> </v>
      </c>
      <c r="G21" s="80" t="str">
        <f>IF($B21=""," ",VLOOKUP($B21,Rennerstabel!$G$6:$AK$275,4,FALSE))</f>
        <v xml:space="preserve"> </v>
      </c>
      <c r="H21" s="177"/>
      <c r="I21" s="10" t="str">
        <f>IF($B21=""," ",VLOOKUP($B21,Rennerstabel!$G$6:$AL$275,32,FALSE))</f>
        <v xml:space="preserve"> </v>
      </c>
      <c r="J21" s="178">
        <f t="shared" si="0"/>
        <v>1</v>
      </c>
      <c r="K21" s="179"/>
      <c r="AN21" s="169"/>
      <c r="AO21" s="169"/>
      <c r="AP21" s="169"/>
      <c r="AQ21" s="169"/>
    </row>
    <row r="22" spans="1:43" ht="14.25" thickTop="1" thickBot="1">
      <c r="A22" s="166">
        <v>15</v>
      </c>
      <c r="B22" s="121"/>
      <c r="C22" s="175"/>
      <c r="D22" s="81" t="str">
        <f>IF($B22=""," ",VLOOKUP($B22,Rennerstabel!$G$6:$I$275,2,FALSE))</f>
        <v xml:space="preserve"> </v>
      </c>
      <c r="E22" s="175"/>
      <c r="F22" s="81" t="str">
        <f>IF($B22=""," ",VLOOKUP($B22,Rennerstabel!$G$6:$I$275,3,FALSE))</f>
        <v xml:space="preserve"> </v>
      </c>
      <c r="G22" s="80" t="str">
        <f>IF($B22=""," ",VLOOKUP($B22,Rennerstabel!$G$6:$AK$275,4,FALSE))</f>
        <v xml:space="preserve"> </v>
      </c>
      <c r="H22" s="177"/>
      <c r="I22" s="10" t="str">
        <f>IF($B22=""," ",VLOOKUP($B22,Rennerstabel!$G$6:$AL$275,32,FALSE))</f>
        <v xml:space="preserve"> </v>
      </c>
      <c r="J22" s="178">
        <f t="shared" si="0"/>
        <v>1</v>
      </c>
      <c r="K22" s="179"/>
      <c r="AN22" s="169"/>
      <c r="AO22" s="169"/>
      <c r="AP22" s="169"/>
      <c r="AQ22" s="169"/>
    </row>
    <row r="23" spans="1:43" ht="14.25" thickTop="1" thickBot="1">
      <c r="A23" s="162"/>
      <c r="B23" s="162"/>
      <c r="C23" s="162"/>
      <c r="D23" s="162"/>
      <c r="E23" s="162"/>
      <c r="F23" s="162"/>
      <c r="G23" s="162"/>
      <c r="H23" s="170"/>
      <c r="I23" s="171"/>
      <c r="J23" s="171"/>
      <c r="K23" s="172"/>
      <c r="AN23" s="169"/>
      <c r="AO23" s="169"/>
      <c r="AP23" s="169"/>
      <c r="AQ23" s="169"/>
    </row>
    <row r="24" spans="1:43" ht="12.75" customHeight="1" thickTop="1" thickBot="1">
      <c r="A24" s="167"/>
      <c r="B24" s="187"/>
      <c r="C24" s="162"/>
      <c r="D24" s="162"/>
      <c r="E24" s="162"/>
      <c r="F24" s="188" t="s">
        <v>23</v>
      </c>
      <c r="G24" s="8">
        <f>SUM(G8:G22)</f>
        <v>0</v>
      </c>
      <c r="H24" s="170"/>
      <c r="I24" s="171"/>
      <c r="J24" s="171"/>
      <c r="K24" s="172"/>
      <c r="AN24" s="169"/>
      <c r="AO24" s="169"/>
      <c r="AP24" s="169"/>
      <c r="AQ24" s="169"/>
    </row>
    <row r="25" spans="1:43" ht="12.75" customHeight="1" thickTop="1">
      <c r="A25" s="167"/>
      <c r="B25" s="189"/>
      <c r="C25" s="162"/>
      <c r="D25" s="162"/>
      <c r="E25" s="162"/>
      <c r="F25" s="162"/>
      <c r="G25" s="162"/>
      <c r="H25" s="170"/>
      <c r="I25" s="171"/>
      <c r="J25" s="171"/>
      <c r="K25" s="172"/>
      <c r="AN25" s="169"/>
      <c r="AO25" s="169"/>
      <c r="AP25" s="169"/>
      <c r="AQ25" s="169"/>
    </row>
    <row r="26" spans="1:43">
      <c r="A26" s="168"/>
      <c r="B26" s="168"/>
      <c r="C26" s="168"/>
      <c r="D26" s="168"/>
      <c r="E26" s="168"/>
      <c r="F26" s="168"/>
      <c r="G26" s="168"/>
      <c r="H26" s="180"/>
      <c r="I26" s="181"/>
      <c r="J26" s="181"/>
      <c r="K26" s="169"/>
      <c r="AN26" s="169"/>
      <c r="AO26" s="169"/>
      <c r="AP26" s="169"/>
      <c r="AQ26" s="169"/>
    </row>
    <row r="27" spans="1:43" ht="12.75" customHeight="1" thickBot="1">
      <c r="A27" s="167"/>
      <c r="B27" s="189" t="s">
        <v>49</v>
      </c>
      <c r="C27" s="162"/>
      <c r="D27" s="162"/>
      <c r="E27" s="162"/>
      <c r="F27" s="162"/>
      <c r="G27" s="162"/>
      <c r="H27" s="170"/>
      <c r="I27" s="171"/>
      <c r="J27" s="171"/>
      <c r="K27" s="172"/>
      <c r="AN27" s="169"/>
      <c r="AO27" s="169"/>
      <c r="AP27" s="169"/>
      <c r="AQ27" s="169"/>
    </row>
    <row r="28" spans="1:43" ht="12.75" customHeight="1" thickTop="1" thickBot="1">
      <c r="A28" s="167"/>
      <c r="B28" s="419"/>
      <c r="C28" s="420"/>
      <c r="D28" s="420"/>
      <c r="E28" s="420"/>
      <c r="F28" s="421"/>
      <c r="G28" s="162"/>
      <c r="H28" s="170"/>
      <c r="I28" s="171"/>
      <c r="J28" s="171"/>
      <c r="K28" s="172"/>
      <c r="AN28" s="169"/>
      <c r="AO28" s="169"/>
      <c r="AP28" s="169"/>
      <c r="AQ28" s="169"/>
    </row>
    <row r="29" spans="1:43" ht="12.75" customHeight="1" thickTop="1">
      <c r="A29" s="167"/>
      <c r="B29" s="187"/>
      <c r="C29" s="162"/>
      <c r="D29" s="162"/>
      <c r="E29" s="162"/>
      <c r="F29" s="162"/>
      <c r="G29" s="162"/>
      <c r="H29" s="170"/>
      <c r="I29" s="171"/>
      <c r="J29" s="171"/>
      <c r="K29" s="172"/>
      <c r="AN29" s="169"/>
      <c r="AO29" s="169"/>
      <c r="AP29" s="169"/>
      <c r="AQ29" s="169"/>
    </row>
    <row r="30" spans="1:43" hidden="1">
      <c r="A30" s="169"/>
      <c r="B30" s="169"/>
      <c r="C30" s="169"/>
      <c r="D30" s="169"/>
      <c r="E30" s="169"/>
      <c r="F30" s="169"/>
      <c r="G30" s="169"/>
      <c r="H30" s="169"/>
      <c r="I30" s="169"/>
      <c r="J30" s="169"/>
      <c r="K30" s="169"/>
      <c r="AN30" s="169"/>
      <c r="AO30" s="169"/>
      <c r="AP30" s="169"/>
      <c r="AQ30" s="169"/>
    </row>
    <row r="31" spans="1:43" hidden="1">
      <c r="A31" s="169"/>
      <c r="B31" s="169"/>
      <c r="C31" s="169"/>
      <c r="D31" s="169"/>
      <c r="E31" s="169"/>
      <c r="F31" s="169"/>
      <c r="G31" s="169"/>
      <c r="H31" s="169"/>
      <c r="I31" s="169"/>
      <c r="J31" s="169"/>
      <c r="K31" s="169"/>
      <c r="AN31" s="169"/>
      <c r="AO31" s="169"/>
      <c r="AP31" s="169"/>
      <c r="AQ31" s="169"/>
    </row>
    <row r="32" spans="1:43" hidden="1">
      <c r="A32" s="169"/>
      <c r="B32" s="169"/>
      <c r="C32" s="169"/>
      <c r="D32" s="169"/>
      <c r="E32" s="169"/>
      <c r="F32" s="169"/>
      <c r="G32" s="169"/>
      <c r="H32" s="169"/>
      <c r="I32" s="169"/>
      <c r="J32" s="169"/>
      <c r="K32" s="169"/>
      <c r="AN32" s="169"/>
      <c r="AO32" s="169"/>
      <c r="AP32" s="169"/>
      <c r="AQ32" s="169"/>
    </row>
    <row r="33" spans="1:43" hidden="1">
      <c r="A33" s="169"/>
      <c r="B33" s="169"/>
      <c r="C33" s="169"/>
      <c r="D33" s="169"/>
      <c r="E33" s="169"/>
      <c r="F33" s="169"/>
      <c r="G33" s="169"/>
      <c r="H33" s="169"/>
      <c r="I33" s="169"/>
      <c r="J33" s="169"/>
      <c r="K33" s="169"/>
      <c r="AN33" s="169"/>
      <c r="AO33" s="169"/>
      <c r="AP33" s="169"/>
      <c r="AQ33" s="169"/>
    </row>
    <row r="34" spans="1:43" hidden="1">
      <c r="A34" s="169"/>
      <c r="B34" s="169"/>
      <c r="C34" s="169"/>
      <c r="D34" s="169"/>
      <c r="E34" s="169"/>
      <c r="F34" s="169"/>
      <c r="G34" s="169"/>
      <c r="H34" s="169"/>
      <c r="I34" s="169"/>
      <c r="J34" s="169"/>
      <c r="K34" s="169"/>
      <c r="AN34" s="169"/>
      <c r="AO34" s="169"/>
      <c r="AP34" s="169"/>
      <c r="AQ34" s="169"/>
    </row>
    <row r="35" spans="1:43" hidden="1">
      <c r="A35" s="169"/>
      <c r="B35" s="169"/>
      <c r="C35" s="169"/>
      <c r="D35" s="169"/>
      <c r="E35" s="169"/>
      <c r="F35" s="169"/>
      <c r="G35" s="169"/>
      <c r="H35" s="169"/>
      <c r="I35" s="169"/>
      <c r="J35" s="169"/>
      <c r="K35" s="169"/>
      <c r="AN35" s="169"/>
      <c r="AO35" s="169"/>
      <c r="AP35" s="169"/>
      <c r="AQ35" s="169"/>
    </row>
    <row r="36" spans="1:43">
      <c r="A36" s="168"/>
      <c r="B36" s="168"/>
      <c r="C36" s="168"/>
      <c r="D36" s="168"/>
      <c r="E36" s="168"/>
      <c r="F36" s="168"/>
      <c r="G36" s="168"/>
      <c r="H36" s="180"/>
      <c r="I36" s="181"/>
      <c r="J36" s="181"/>
      <c r="K36" s="169"/>
      <c r="AN36" s="169"/>
      <c r="AO36" s="169"/>
      <c r="AP36" s="169"/>
      <c r="AQ36" s="169"/>
    </row>
    <row r="37" spans="1:43">
      <c r="A37" s="168"/>
      <c r="B37" s="168"/>
      <c r="C37" s="168"/>
      <c r="D37" s="168"/>
      <c r="E37" s="168"/>
      <c r="F37" s="168"/>
      <c r="G37" s="168"/>
      <c r="H37" s="180"/>
      <c r="I37" s="181"/>
      <c r="J37" s="181"/>
      <c r="K37" s="169"/>
      <c r="AN37" s="169"/>
      <c r="AO37" s="169"/>
      <c r="AP37" s="169"/>
      <c r="AQ37" s="169"/>
    </row>
    <row r="38" spans="1:43" hidden="1"/>
    <row r="39" spans="1:43" hidden="1"/>
    <row r="40" spans="1:43" hidden="1"/>
    <row r="41" spans="1:43" hidden="1"/>
    <row r="42" spans="1:43" hidden="1"/>
    <row r="43" spans="1:43" hidden="1"/>
    <row r="44" spans="1:43" hidden="1"/>
    <row r="45" spans="1:43" hidden="1"/>
    <row r="46" spans="1:43" hidden="1"/>
    <row r="47" spans="1:43" hidden="1"/>
    <row r="48" spans="1:43"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sheetData>
  <sheetProtection sheet="1" objects="1" scenarios="1"/>
  <mergeCells count="1">
    <mergeCell ref="B28:F28"/>
  </mergeCells>
  <phoneticPr fontId="0" type="noConversion"/>
  <conditionalFormatting sqref="D8:D22">
    <cfRule type="expression" dxfId="3" priority="6" stopIfTrue="1">
      <formula>AND(RIGHT(J8,1)="0")</formula>
    </cfRule>
  </conditionalFormatting>
  <conditionalFormatting sqref="F8:F22">
    <cfRule type="expression" dxfId="2" priority="5" stopIfTrue="1">
      <formula>AND(RIGHT(J8,1)="0")</formula>
    </cfRule>
  </conditionalFormatting>
  <conditionalFormatting sqref="G24 G8:G22">
    <cfRule type="expression" dxfId="1" priority="4" stopIfTrue="1">
      <formula>AND(RIGHT(#REF!,1)="1")</formula>
    </cfRule>
  </conditionalFormatting>
  <conditionalFormatting sqref="B8:B22">
    <cfRule type="duplicateValues" dxfId="0" priority="1" stopIfTrue="1"/>
  </conditionalFormatting>
  <pageMargins left="0.75" right="0.75" top="1" bottom="1" header="0.5" footer="0.5"/>
  <pageSetup paperSize="9" orientation="portrait" horizontalDpi="0" verticalDpi="0" r:id="rId1"/>
  <headerFooter alignWithMargins="0"/>
</worksheet>
</file>

<file path=xl/worksheets/sheet6.xml><?xml version="1.0" encoding="utf-8"?>
<worksheet xmlns="http://schemas.openxmlformats.org/spreadsheetml/2006/main" xmlns:r="http://schemas.openxmlformats.org/officeDocument/2006/relationships">
  <sheetPr codeName="Blad6"/>
  <dimension ref="A1:U151"/>
  <sheetViews>
    <sheetView topLeftCell="G4" workbookViewId="0">
      <selection activeCell="I4" sqref="I4"/>
    </sheetView>
  </sheetViews>
  <sheetFormatPr defaultRowHeight="15"/>
  <cols>
    <col min="1" max="1" width="13.5703125" style="76" bestFit="1" customWidth="1"/>
    <col min="2" max="2" width="24.42578125" style="77" bestFit="1" customWidth="1"/>
    <col min="3" max="3" width="21.7109375" style="77" bestFit="1" customWidth="1"/>
    <col min="4" max="4" width="23.42578125" style="77" bestFit="1" customWidth="1"/>
    <col min="5" max="5" width="9.7109375" style="77" bestFit="1" customWidth="1"/>
    <col min="6" max="6" width="14.28515625" style="77" customWidth="1"/>
    <col min="7" max="22" width="5.7109375" style="77" customWidth="1"/>
    <col min="23" max="16384" width="9.140625" style="77"/>
  </cols>
  <sheetData>
    <row r="1" spans="1:21" s="113" customFormat="1">
      <c r="A1" s="112" t="s">
        <v>30</v>
      </c>
      <c r="B1" s="113" t="s">
        <v>29</v>
      </c>
      <c r="C1" s="113" t="s">
        <v>44</v>
      </c>
      <c r="D1" s="113" t="s">
        <v>28</v>
      </c>
      <c r="E1" s="113" t="s">
        <v>27</v>
      </c>
      <c r="F1" s="113" t="s">
        <v>38</v>
      </c>
      <c r="G1" s="113">
        <v>1</v>
      </c>
      <c r="H1" s="113">
        <v>2</v>
      </c>
      <c r="I1" s="113">
        <v>3</v>
      </c>
      <c r="J1" s="113">
        <v>4</v>
      </c>
      <c r="K1" s="113">
        <v>5</v>
      </c>
      <c r="L1" s="113">
        <v>6</v>
      </c>
      <c r="M1" s="113">
        <v>7</v>
      </c>
      <c r="N1" s="113">
        <v>8</v>
      </c>
      <c r="O1" s="113">
        <v>9</v>
      </c>
      <c r="P1" s="113">
        <v>10</v>
      </c>
      <c r="Q1" s="113">
        <v>11</v>
      </c>
      <c r="R1" s="113">
        <v>12</v>
      </c>
      <c r="S1" s="113">
        <v>13</v>
      </c>
      <c r="T1" s="113">
        <v>14</v>
      </c>
      <c r="U1" s="113">
        <v>15</v>
      </c>
    </row>
    <row r="2" spans="1:21">
      <c r="A2" s="76">
        <v>1</v>
      </c>
      <c r="B2" s="114" t="s">
        <v>469</v>
      </c>
      <c r="C2" s="114" t="s">
        <v>463</v>
      </c>
      <c r="E2" s="77" t="s">
        <v>515</v>
      </c>
      <c r="F2" s="77" t="s">
        <v>42</v>
      </c>
      <c r="G2" s="77">
        <v>193</v>
      </c>
      <c r="H2" s="77">
        <v>1</v>
      </c>
      <c r="I2" s="77">
        <v>145</v>
      </c>
      <c r="J2" s="77">
        <v>85</v>
      </c>
      <c r="K2" s="77">
        <v>97</v>
      </c>
      <c r="L2" s="77">
        <v>169</v>
      </c>
      <c r="M2" s="77">
        <v>121</v>
      </c>
      <c r="N2" s="77">
        <v>100</v>
      </c>
      <c r="O2" s="77">
        <v>73</v>
      </c>
      <c r="P2" s="77">
        <v>49</v>
      </c>
      <c r="Q2" s="77">
        <v>110</v>
      </c>
      <c r="R2" s="77">
        <v>14</v>
      </c>
      <c r="S2" s="77">
        <v>181</v>
      </c>
      <c r="T2" s="77">
        <v>229</v>
      </c>
      <c r="U2" s="77">
        <v>241</v>
      </c>
    </row>
    <row r="3" spans="1:21" s="113" customFormat="1">
      <c r="A3" s="112" t="s">
        <v>41</v>
      </c>
      <c r="B3" s="111">
        <f>SUM(G3:U3)</f>
        <v>1668</v>
      </c>
      <c r="F3" s="113" t="s">
        <v>40</v>
      </c>
      <c r="G3" s="113">
        <f>IF($G2=""," ",VLOOKUP($G2,Rennerstabel!$G$6:$AK$275,4,FALSE))*2</f>
        <v>0</v>
      </c>
      <c r="H3" s="113">
        <f>IF($H2=""," ",VLOOKUP($H2,Rennerstabel!$G$6:$AK$275,4,FALSE))</f>
        <v>0</v>
      </c>
      <c r="I3" s="113">
        <f>IF($I2=""," ",VLOOKUP($I2,Rennerstabel!$G$6:$AK$275,4,FALSE))</f>
        <v>415</v>
      </c>
      <c r="J3" s="113">
        <f>IF($J2=""," ",VLOOKUP($J2,Rennerstabel!$G$6:$AK$275,4,FALSE))</f>
        <v>284</v>
      </c>
      <c r="K3" s="113">
        <f>IF($K2=""," ",VLOOKUP($K2,Rennerstabel!$G$6:$AK$275,4,FALSE))</f>
        <v>53</v>
      </c>
      <c r="L3" s="113">
        <f>IF($L2=""," ",VLOOKUP($L2,Rennerstabel!$G$6:$AK$275,4,FALSE))</f>
        <v>145</v>
      </c>
      <c r="M3" s="113">
        <f>IF($M2=""," ",VLOOKUP($M2,Rennerstabel!$G$6:$AK$275,4,FALSE))</f>
        <v>60</v>
      </c>
      <c r="N3" s="113">
        <f>IF($N2=""," ",VLOOKUP($N2,Rennerstabel!$G$6:$AK$275,4,FALSE))</f>
        <v>0</v>
      </c>
      <c r="O3" s="113">
        <f>IF($O2=""," ",VLOOKUP($O2,Rennerstabel!$G$6:$AK$275,4,FALSE))</f>
        <v>0</v>
      </c>
      <c r="P3" s="113">
        <f>IF($P2=""," ",VLOOKUP($P2,Rennerstabel!$G$6:$AK$275,4,FALSE))</f>
        <v>0</v>
      </c>
      <c r="Q3" s="113">
        <f>IF($Q2=""," ",VLOOKUP($Q2,Rennerstabel!$G$6:$AK$275,4,FALSE))</f>
        <v>85</v>
      </c>
      <c r="R3" s="113">
        <f>IF($R2=""," ",VLOOKUP($R2,Rennerstabel!$G$6:$AK$275,4,FALSE))</f>
        <v>182</v>
      </c>
      <c r="S3" s="113">
        <f>IF($S2=""," ",VLOOKUP($S2,Rennerstabel!$G$6:$AK$275,4,FALSE))</f>
        <v>151</v>
      </c>
      <c r="T3" s="113">
        <f>IF($T2=""," ",VLOOKUP($T2,Rennerstabel!$G$6:$AK$275,4,FALSE))</f>
        <v>34</v>
      </c>
      <c r="U3" s="113">
        <f>IF($U2=""," ",VLOOKUP($U2,Rennerstabel!$G$6:$AK$275,4,FALSE))</f>
        <v>259</v>
      </c>
    </row>
    <row r="4" spans="1:21">
      <c r="A4" s="76">
        <f>A2+1</f>
        <v>2</v>
      </c>
      <c r="B4" s="114" t="s">
        <v>464</v>
      </c>
      <c r="C4" s="114"/>
      <c r="E4" s="77" t="s">
        <v>516</v>
      </c>
      <c r="F4" s="77" t="s">
        <v>42</v>
      </c>
      <c r="G4" s="77">
        <v>193</v>
      </c>
      <c r="H4" s="77">
        <v>1</v>
      </c>
      <c r="I4" s="77">
        <v>98</v>
      </c>
      <c r="J4" s="77">
        <v>85</v>
      </c>
      <c r="K4" s="77">
        <v>110</v>
      </c>
      <c r="L4" s="77">
        <v>115</v>
      </c>
      <c r="M4" s="77">
        <v>97</v>
      </c>
      <c r="N4" s="77">
        <v>145</v>
      </c>
      <c r="O4" s="77">
        <v>169</v>
      </c>
      <c r="P4" s="77">
        <v>220</v>
      </c>
      <c r="Q4" s="77">
        <v>73</v>
      </c>
      <c r="R4" s="77">
        <v>68</v>
      </c>
      <c r="S4" s="77">
        <v>14</v>
      </c>
      <c r="T4" s="77">
        <v>137</v>
      </c>
      <c r="U4" s="77">
        <v>157</v>
      </c>
    </row>
    <row r="5" spans="1:21" s="113" customFormat="1">
      <c r="A5" s="112" t="s">
        <v>41</v>
      </c>
      <c r="B5" s="111">
        <f>SUM(G5:U5)</f>
        <v>1234</v>
      </c>
      <c r="F5" s="113" t="s">
        <v>40</v>
      </c>
      <c r="G5" s="113">
        <f>IF($G4=""," ",VLOOKUP($G4,Rennerstabel!$G$6:$AK$275,4,FALSE))*2</f>
        <v>0</v>
      </c>
      <c r="H5" s="113">
        <f>IF($H4=""," ",VLOOKUP($H4,Rennerstabel!$G$6:$AK$275,4,FALSE))</f>
        <v>0</v>
      </c>
      <c r="I5" s="113">
        <f>IF($I4=""," ",VLOOKUP($I4,Rennerstabel!$G$6:$AK$275,4,FALSE))</f>
        <v>70</v>
      </c>
      <c r="J5" s="113">
        <f>IF($J4=""," ",VLOOKUP($J4,Rennerstabel!$G$6:$AK$275,4,FALSE))</f>
        <v>284</v>
      </c>
      <c r="K5" s="113">
        <f>IF($K4=""," ",VLOOKUP($K4,Rennerstabel!$G$6:$AK$275,4,FALSE))</f>
        <v>85</v>
      </c>
      <c r="L5" s="113">
        <f>IF($L4=""," ",VLOOKUP($L4,Rennerstabel!$G$6:$AK$275,4,FALSE))</f>
        <v>0</v>
      </c>
      <c r="M5" s="113">
        <f>IF($M4=""," ",VLOOKUP($M4,Rennerstabel!$G$6:$AK$275,4,FALSE))</f>
        <v>53</v>
      </c>
      <c r="N5" s="113">
        <f>IF($N4=""," ",VLOOKUP($N4,Rennerstabel!$G$6:$AK$275,4,FALSE))</f>
        <v>415</v>
      </c>
      <c r="O5" s="113">
        <f>IF($O4=""," ",VLOOKUP($O4,Rennerstabel!$G$6:$AK$275,4,FALSE))</f>
        <v>145</v>
      </c>
      <c r="P5" s="113">
        <f>IF($P4=""," ",VLOOKUP($P4,Rennerstabel!$G$6:$AK$275,4,FALSE))</f>
        <v>0</v>
      </c>
      <c r="Q5" s="113">
        <f>IF($Q4=""," ",VLOOKUP($Q4,Rennerstabel!$G$6:$AK$275,4,FALSE))</f>
        <v>0</v>
      </c>
      <c r="R5" s="113">
        <f>IF($R4=""," ",VLOOKUP($R4,Rennerstabel!$G$6:$AK$275,4,FALSE))</f>
        <v>0</v>
      </c>
      <c r="S5" s="113">
        <f>IF($S4=""," ",VLOOKUP($S4,Rennerstabel!$G$6:$AK$275,4,FALSE))</f>
        <v>182</v>
      </c>
      <c r="T5" s="113">
        <f>IF($T4=""," ",VLOOKUP($T4,Rennerstabel!$G$6:$AK$275,4,FALSE))</f>
        <v>0</v>
      </c>
      <c r="U5" s="113">
        <f>IF($U4=""," ",VLOOKUP($U4,Rennerstabel!$G$6:$AK$275,4,FALSE))</f>
        <v>0</v>
      </c>
    </row>
    <row r="6" spans="1:21">
      <c r="A6" s="76">
        <f>A4+1</f>
        <v>3</v>
      </c>
      <c r="B6" s="114" t="s">
        <v>465</v>
      </c>
      <c r="C6" s="114"/>
      <c r="E6" s="77" t="s">
        <v>79</v>
      </c>
      <c r="F6" s="77" t="s">
        <v>42</v>
      </c>
      <c r="G6" s="77">
        <v>193</v>
      </c>
      <c r="H6" s="77">
        <v>1</v>
      </c>
      <c r="I6" s="77">
        <v>172</v>
      </c>
      <c r="J6" s="77">
        <v>85</v>
      </c>
      <c r="K6" s="77">
        <v>110</v>
      </c>
      <c r="L6" s="77">
        <v>115</v>
      </c>
      <c r="M6" s="77">
        <v>501</v>
      </c>
      <c r="N6" s="77">
        <v>145</v>
      </c>
      <c r="O6" s="77">
        <v>169</v>
      </c>
      <c r="P6" s="77">
        <v>50</v>
      </c>
      <c r="Q6" s="77">
        <v>97</v>
      </c>
      <c r="R6" s="77">
        <v>68</v>
      </c>
      <c r="S6" s="77">
        <v>14</v>
      </c>
      <c r="T6" s="77">
        <v>205</v>
      </c>
      <c r="U6" s="77">
        <v>158</v>
      </c>
    </row>
    <row r="7" spans="1:21" s="113" customFormat="1">
      <c r="A7" s="112" t="s">
        <v>41</v>
      </c>
      <c r="B7" s="111">
        <f>SUM(G7:U7)</f>
        <v>1416</v>
      </c>
      <c r="F7" s="113" t="s">
        <v>40</v>
      </c>
      <c r="G7" s="113">
        <f>IF($G6=""," ",VLOOKUP($G6,Rennerstabel!$G$6:$AK$275,4,FALSE))*2</f>
        <v>0</v>
      </c>
      <c r="H7" s="113">
        <f>IF($H6=""," ",VLOOKUP($H6,Rennerstabel!$G$6:$AK$275,4,FALSE))</f>
        <v>0</v>
      </c>
      <c r="I7" s="113">
        <f>IF($I6=""," ",VLOOKUP($I6,Rennerstabel!$G$6:$AK$275,4,FALSE))</f>
        <v>70</v>
      </c>
      <c r="J7" s="113">
        <f>IF($J6=""," ",VLOOKUP($J6,Rennerstabel!$G$6:$AK$275,4,FALSE))</f>
        <v>284</v>
      </c>
      <c r="K7" s="113">
        <f>IF($K6=""," ",VLOOKUP($K6,Rennerstabel!$G$6:$AK$275,4,FALSE))</f>
        <v>85</v>
      </c>
      <c r="L7" s="113">
        <f>IF($L6=""," ",VLOOKUP($L6,Rennerstabel!$G$6:$AK$275,4,FALSE))</f>
        <v>0</v>
      </c>
      <c r="M7" s="113">
        <f>IF($M6=""," ",VLOOKUP($M6,Rennerstabel!$G$6:$AK$275,4,FALSE))</f>
        <v>175</v>
      </c>
      <c r="N7" s="113">
        <f>IF($N6=""," ",VLOOKUP($N6,Rennerstabel!$G$6:$AK$275,4,FALSE))</f>
        <v>415</v>
      </c>
      <c r="O7" s="113">
        <f>IF($O6=""," ",VLOOKUP($O6,Rennerstabel!$G$6:$AK$275,4,FALSE))</f>
        <v>145</v>
      </c>
      <c r="P7" s="113">
        <f>IF($P6=""," ",VLOOKUP($P6,Rennerstabel!$G$6:$AK$275,4,FALSE))</f>
        <v>0</v>
      </c>
      <c r="Q7" s="113">
        <f>IF($Q6=""," ",VLOOKUP($Q6,Rennerstabel!$G$6:$AK$275,4,FALSE))</f>
        <v>53</v>
      </c>
      <c r="R7" s="113">
        <f>IF($R6=""," ",VLOOKUP($R6,Rennerstabel!$G$6:$AK$275,4,FALSE))</f>
        <v>0</v>
      </c>
      <c r="S7" s="113">
        <f>IF($S6=""," ",VLOOKUP($S6,Rennerstabel!$G$6:$AK$275,4,FALSE))</f>
        <v>182</v>
      </c>
      <c r="T7" s="113">
        <f>IF($T6=""," ",VLOOKUP($T6,Rennerstabel!$G$6:$AK$275,4,FALSE))</f>
        <v>0</v>
      </c>
      <c r="U7" s="113">
        <f>IF($U6=""," ",VLOOKUP($U6,Rennerstabel!$G$6:$AK$275,4,FALSE))</f>
        <v>7</v>
      </c>
    </row>
    <row r="8" spans="1:21">
      <c r="A8" s="76">
        <f>A6+1</f>
        <v>4</v>
      </c>
      <c r="B8" s="114" t="s">
        <v>522</v>
      </c>
      <c r="C8" s="114" t="s">
        <v>465</v>
      </c>
      <c r="E8" s="77" t="s">
        <v>79</v>
      </c>
      <c r="F8" s="77" t="s">
        <v>42</v>
      </c>
      <c r="G8" s="77">
        <v>193</v>
      </c>
      <c r="H8" s="77">
        <v>1</v>
      </c>
      <c r="I8" s="77">
        <v>73</v>
      </c>
      <c r="J8" s="77">
        <v>85</v>
      </c>
      <c r="K8" s="77">
        <v>110</v>
      </c>
      <c r="L8" s="77">
        <v>115</v>
      </c>
      <c r="M8" s="77">
        <v>62</v>
      </c>
      <c r="N8" s="77">
        <v>145</v>
      </c>
      <c r="O8" s="77">
        <v>169</v>
      </c>
      <c r="P8" s="77">
        <v>50</v>
      </c>
      <c r="Q8" s="77">
        <v>158</v>
      </c>
      <c r="R8" s="77">
        <v>68</v>
      </c>
      <c r="S8" s="77">
        <v>241</v>
      </c>
      <c r="T8" s="77">
        <v>14</v>
      </c>
      <c r="U8" s="77">
        <v>97</v>
      </c>
    </row>
    <row r="9" spans="1:21" s="113" customFormat="1">
      <c r="A9" s="112" t="s">
        <v>41</v>
      </c>
      <c r="B9" s="111">
        <f>SUM(G9:U9)</f>
        <v>1664</v>
      </c>
      <c r="F9" s="113" t="s">
        <v>40</v>
      </c>
      <c r="G9" s="113">
        <f>IF($G8=""," ",VLOOKUP($G8,Rennerstabel!$G$6:$AK$275,4,FALSE))*2</f>
        <v>0</v>
      </c>
      <c r="H9" s="113">
        <f>IF($H8=""," ",VLOOKUP($H8,Rennerstabel!$G$6:$AK$275,4,FALSE))</f>
        <v>0</v>
      </c>
      <c r="I9" s="113">
        <f>IF($I8=""," ",VLOOKUP($I8,Rennerstabel!$G$6:$AK$275,4,FALSE))</f>
        <v>0</v>
      </c>
      <c r="J9" s="113">
        <f>IF($J8=""," ",VLOOKUP($J8,Rennerstabel!$G$6:$AK$275,4,FALSE))</f>
        <v>284</v>
      </c>
      <c r="K9" s="113">
        <f>IF($K8=""," ",VLOOKUP($K8,Rennerstabel!$G$6:$AK$275,4,FALSE))</f>
        <v>85</v>
      </c>
      <c r="L9" s="113">
        <f>IF($L8=""," ",VLOOKUP($L8,Rennerstabel!$G$6:$AK$275,4,FALSE))</f>
        <v>0</v>
      </c>
      <c r="M9" s="113">
        <f>IF($M8=""," ",VLOOKUP($M8,Rennerstabel!$G$6:$AK$275,4,FALSE))</f>
        <v>234</v>
      </c>
      <c r="N9" s="113">
        <f>IF($N8=""," ",VLOOKUP($N8,Rennerstabel!$G$6:$AK$275,4,FALSE))</f>
        <v>415</v>
      </c>
      <c r="O9" s="113">
        <f>IF($O8=""," ",VLOOKUP($O8,Rennerstabel!$G$6:$AK$275,4,FALSE))</f>
        <v>145</v>
      </c>
      <c r="P9" s="113">
        <f>IF($P8=""," ",VLOOKUP($P8,Rennerstabel!$G$6:$AK$275,4,FALSE))</f>
        <v>0</v>
      </c>
      <c r="Q9" s="113">
        <f>IF($Q8=""," ",VLOOKUP($Q8,Rennerstabel!$G$6:$AK$275,4,FALSE))</f>
        <v>7</v>
      </c>
      <c r="R9" s="113">
        <f>IF($R8=""," ",VLOOKUP($R8,Rennerstabel!$G$6:$AK$275,4,FALSE))</f>
        <v>0</v>
      </c>
      <c r="S9" s="113">
        <f>IF($S8=""," ",VLOOKUP($S8,Rennerstabel!$G$6:$AK$275,4,FALSE))</f>
        <v>259</v>
      </c>
      <c r="T9" s="113">
        <f>IF($T8=""," ",VLOOKUP($T8,Rennerstabel!$G$6:$AK$275,4,FALSE))</f>
        <v>182</v>
      </c>
      <c r="U9" s="113">
        <f>IF($U8=""," ",VLOOKUP($U8,Rennerstabel!$G$6:$AK$275,4,FALSE))</f>
        <v>53</v>
      </c>
    </row>
    <row r="10" spans="1:21">
      <c r="A10" s="76">
        <f>A8+1</f>
        <v>5</v>
      </c>
      <c r="B10" s="114" t="s">
        <v>468</v>
      </c>
      <c r="C10" s="114"/>
      <c r="E10" s="77" t="s">
        <v>367</v>
      </c>
      <c r="F10" s="77" t="s">
        <v>42</v>
      </c>
      <c r="G10" s="77">
        <v>1</v>
      </c>
      <c r="H10" s="77">
        <v>151</v>
      </c>
      <c r="I10" s="77">
        <v>27</v>
      </c>
      <c r="J10" s="77">
        <v>172</v>
      </c>
      <c r="K10" s="77">
        <v>98</v>
      </c>
      <c r="L10" s="77">
        <v>100</v>
      </c>
      <c r="M10" s="77">
        <v>169</v>
      </c>
      <c r="N10" s="77">
        <v>170</v>
      </c>
      <c r="O10" s="77">
        <v>67</v>
      </c>
      <c r="P10" s="77">
        <v>145</v>
      </c>
      <c r="Q10" s="77">
        <v>157</v>
      </c>
      <c r="R10" s="77">
        <v>50</v>
      </c>
      <c r="S10" s="77">
        <v>158</v>
      </c>
      <c r="T10" s="77">
        <v>193</v>
      </c>
      <c r="U10" s="77">
        <v>501</v>
      </c>
    </row>
    <row r="11" spans="1:21" s="113" customFormat="1">
      <c r="A11" s="112" t="s">
        <v>41</v>
      </c>
      <c r="B11" s="111">
        <f>SUM(G11:U11)</f>
        <v>1043</v>
      </c>
      <c r="F11" s="113" t="s">
        <v>40</v>
      </c>
      <c r="G11" s="113">
        <f>IF($G10=""," ",VLOOKUP($G10,Rennerstabel!$G$6:$AK$275,4,FALSE))*2</f>
        <v>0</v>
      </c>
      <c r="H11" s="113">
        <f>IF($H10=""," ",VLOOKUP($H10,Rennerstabel!$G$6:$AK$275,4,FALSE))</f>
        <v>8</v>
      </c>
      <c r="I11" s="113">
        <f>IF($I10=""," ",VLOOKUP($I10,Rennerstabel!$G$6:$AK$275,4,FALSE))</f>
        <v>90</v>
      </c>
      <c r="J11" s="113">
        <f>IF($J10=""," ",VLOOKUP($J10,Rennerstabel!$G$6:$AK$275,4,FALSE))</f>
        <v>70</v>
      </c>
      <c r="K11" s="113">
        <f>IF($K10=""," ",VLOOKUP($K10,Rennerstabel!$G$6:$AK$275,4,FALSE))</f>
        <v>70</v>
      </c>
      <c r="L11" s="113">
        <f>IF($L10=""," ",VLOOKUP($L10,Rennerstabel!$G$6:$AK$275,4,FALSE))</f>
        <v>0</v>
      </c>
      <c r="M11" s="113">
        <f>IF($M10=""," ",VLOOKUP($M10,Rennerstabel!$G$6:$AK$275,4,FALSE))</f>
        <v>145</v>
      </c>
      <c r="N11" s="113">
        <f>IF($N10=""," ",VLOOKUP($N10,Rennerstabel!$G$6:$AK$275,4,FALSE))</f>
        <v>63</v>
      </c>
      <c r="O11" s="113">
        <f>IF($O10=""," ",VLOOKUP($O10,Rennerstabel!$G$6:$AK$275,4,FALSE))</f>
        <v>0</v>
      </c>
      <c r="P11" s="113">
        <f>IF($P10=""," ",VLOOKUP($P10,Rennerstabel!$G$6:$AK$275,4,FALSE))</f>
        <v>415</v>
      </c>
      <c r="Q11" s="113">
        <f>IF($Q10=""," ",VLOOKUP($Q10,Rennerstabel!$G$6:$AK$275,4,FALSE))</f>
        <v>0</v>
      </c>
      <c r="R11" s="113">
        <f>IF($R10=""," ",VLOOKUP($R10,Rennerstabel!$G$6:$AK$275,4,FALSE))</f>
        <v>0</v>
      </c>
      <c r="S11" s="113">
        <f>IF($S10=""," ",VLOOKUP($S10,Rennerstabel!$G$6:$AK$275,4,FALSE))</f>
        <v>7</v>
      </c>
      <c r="T11" s="113">
        <f>IF($T10=""," ",VLOOKUP($T10,Rennerstabel!$G$6:$AK$275,4,FALSE))</f>
        <v>0</v>
      </c>
      <c r="U11" s="113">
        <f>IF($U10=""," ",VLOOKUP($U10,Rennerstabel!$G$6:$AK$275,4,FALSE))</f>
        <v>175</v>
      </c>
    </row>
    <row r="12" spans="1:21">
      <c r="A12" s="76">
        <f>A10+1</f>
        <v>6</v>
      </c>
      <c r="B12" s="114" t="s">
        <v>467</v>
      </c>
      <c r="C12" s="114"/>
      <c r="E12" s="77" t="s">
        <v>517</v>
      </c>
      <c r="F12" s="77" t="s">
        <v>42</v>
      </c>
      <c r="G12" s="77">
        <v>193</v>
      </c>
      <c r="H12" s="77">
        <v>1</v>
      </c>
      <c r="I12" s="77">
        <v>4</v>
      </c>
      <c r="J12" s="77">
        <v>85</v>
      </c>
      <c r="K12" s="77">
        <v>97</v>
      </c>
      <c r="L12" s="77">
        <v>100</v>
      </c>
      <c r="M12" s="77">
        <v>110</v>
      </c>
      <c r="N12" s="77">
        <v>121</v>
      </c>
      <c r="O12" s="77">
        <v>145</v>
      </c>
      <c r="P12" s="77">
        <v>148</v>
      </c>
      <c r="Q12" s="77">
        <v>169</v>
      </c>
      <c r="R12" s="77">
        <v>181</v>
      </c>
      <c r="S12" s="77">
        <v>229</v>
      </c>
      <c r="T12" s="77">
        <v>241</v>
      </c>
      <c r="U12" s="77">
        <v>248</v>
      </c>
    </row>
    <row r="13" spans="1:21" s="113" customFormat="1">
      <c r="A13" s="112" t="s">
        <v>41</v>
      </c>
      <c r="B13" s="111">
        <f>SUM(G13:U13)</f>
        <v>1552</v>
      </c>
      <c r="F13" s="113" t="s">
        <v>40</v>
      </c>
      <c r="G13" s="113">
        <f>IF($G12=""," ",VLOOKUP($G12,Rennerstabel!$G$6:$AK$275,4,FALSE))*2</f>
        <v>0</v>
      </c>
      <c r="H13" s="113">
        <f>IF($H12=""," ",VLOOKUP($H12,Rennerstabel!$G$6:$AK$275,4,FALSE))</f>
        <v>0</v>
      </c>
      <c r="I13" s="113">
        <f>IF($I12=""," ",VLOOKUP($I12,Rennerstabel!$G$6:$AK$275,4,FALSE))</f>
        <v>7</v>
      </c>
      <c r="J13" s="113">
        <f>IF($J12=""," ",VLOOKUP($J12,Rennerstabel!$G$6:$AK$275,4,FALSE))</f>
        <v>284</v>
      </c>
      <c r="K13" s="113">
        <f>IF($K12=""," ",VLOOKUP($K12,Rennerstabel!$G$6:$AK$275,4,FALSE))</f>
        <v>53</v>
      </c>
      <c r="L13" s="113">
        <f>IF($L12=""," ",VLOOKUP($L12,Rennerstabel!$G$6:$AK$275,4,FALSE))</f>
        <v>0</v>
      </c>
      <c r="M13" s="113">
        <f>IF($M12=""," ",VLOOKUP($M12,Rennerstabel!$G$6:$AK$275,4,FALSE))</f>
        <v>85</v>
      </c>
      <c r="N13" s="113">
        <f>IF($N12=""," ",VLOOKUP($N12,Rennerstabel!$G$6:$AK$275,4,FALSE))</f>
        <v>60</v>
      </c>
      <c r="O13" s="113">
        <f>IF($O12=""," ",VLOOKUP($O12,Rennerstabel!$G$6:$AK$275,4,FALSE))</f>
        <v>415</v>
      </c>
      <c r="P13" s="113">
        <f>IF($P12=""," ",VLOOKUP($P12,Rennerstabel!$G$6:$AK$275,4,FALSE))</f>
        <v>3</v>
      </c>
      <c r="Q13" s="113">
        <f>IF($Q12=""," ",VLOOKUP($Q12,Rennerstabel!$G$6:$AK$275,4,FALSE))</f>
        <v>145</v>
      </c>
      <c r="R13" s="113">
        <f>IF($R12=""," ",VLOOKUP($R12,Rennerstabel!$G$6:$AK$275,4,FALSE))</f>
        <v>151</v>
      </c>
      <c r="S13" s="113">
        <f>IF($S12=""," ",VLOOKUP($S12,Rennerstabel!$G$6:$AK$275,4,FALSE))</f>
        <v>34</v>
      </c>
      <c r="T13" s="113">
        <f>IF($T12=""," ",VLOOKUP($T12,Rennerstabel!$G$6:$AK$275,4,FALSE))</f>
        <v>259</v>
      </c>
      <c r="U13" s="113">
        <f>IF($U12=""," ",VLOOKUP($U12,Rennerstabel!$G$6:$AK$275,4,FALSE))</f>
        <v>56</v>
      </c>
    </row>
    <row r="14" spans="1:21">
      <c r="A14" s="76">
        <f>A12+1</f>
        <v>7</v>
      </c>
      <c r="B14" s="114" t="s">
        <v>520</v>
      </c>
      <c r="C14" s="114" t="s">
        <v>467</v>
      </c>
      <c r="E14" s="77" t="s">
        <v>517</v>
      </c>
      <c r="F14" s="77" t="s">
        <v>42</v>
      </c>
      <c r="G14" s="77">
        <v>85</v>
      </c>
      <c r="H14" s="77">
        <v>1</v>
      </c>
      <c r="I14" s="77">
        <v>25</v>
      </c>
      <c r="J14" s="77">
        <v>37</v>
      </c>
      <c r="K14" s="77">
        <v>61</v>
      </c>
      <c r="L14" s="77">
        <v>98</v>
      </c>
      <c r="M14" s="77">
        <v>100</v>
      </c>
      <c r="N14" s="77">
        <v>110</v>
      </c>
      <c r="O14" s="77">
        <v>121</v>
      </c>
      <c r="P14" s="77">
        <v>169</v>
      </c>
      <c r="Q14" s="77">
        <v>170</v>
      </c>
      <c r="R14" s="77">
        <v>181</v>
      </c>
      <c r="S14" s="77">
        <v>193</v>
      </c>
      <c r="T14" s="77">
        <v>194</v>
      </c>
      <c r="U14" s="77">
        <v>229</v>
      </c>
    </row>
    <row r="15" spans="1:21" s="113" customFormat="1">
      <c r="A15" s="112" t="s">
        <v>41</v>
      </c>
      <c r="B15" s="111">
        <f>SUM(G15:U15)</f>
        <v>1365</v>
      </c>
      <c r="F15" s="113" t="s">
        <v>40</v>
      </c>
      <c r="G15" s="113">
        <f>IF($G14=""," ",VLOOKUP($G14,Rennerstabel!$G$6:$AK$275,4,FALSE))*2</f>
        <v>568</v>
      </c>
      <c r="H15" s="113">
        <f>IF($H14=""," ",VLOOKUP($H14,Rennerstabel!$G$6:$AK$275,4,FALSE))</f>
        <v>0</v>
      </c>
      <c r="I15" s="113">
        <f>IF($I14=""," ",VLOOKUP($I14,Rennerstabel!$G$6:$AK$275,4,FALSE))</f>
        <v>143</v>
      </c>
      <c r="J15" s="113">
        <f>IF($J14=""," ",VLOOKUP($J14,Rennerstabel!$G$6:$AK$275,4,FALSE))</f>
        <v>0</v>
      </c>
      <c r="K15" s="113">
        <f>IF($K14=""," ",VLOOKUP($K14,Rennerstabel!$G$6:$AK$275,4,FALSE))</f>
        <v>17</v>
      </c>
      <c r="L15" s="113">
        <f>IF($L14=""," ",VLOOKUP($L14,Rennerstabel!$G$6:$AK$275,4,FALSE))</f>
        <v>70</v>
      </c>
      <c r="M15" s="113">
        <f>IF($M14=""," ",VLOOKUP($M14,Rennerstabel!$G$6:$AK$275,4,FALSE))</f>
        <v>0</v>
      </c>
      <c r="N15" s="113">
        <f>IF($N14=""," ",VLOOKUP($N14,Rennerstabel!$G$6:$AK$275,4,FALSE))</f>
        <v>85</v>
      </c>
      <c r="O15" s="113">
        <f>IF($O14=""," ",VLOOKUP($O14,Rennerstabel!$G$6:$AK$275,4,FALSE))</f>
        <v>60</v>
      </c>
      <c r="P15" s="113">
        <f>IF($P14=""," ",VLOOKUP($P14,Rennerstabel!$G$6:$AK$275,4,FALSE))</f>
        <v>145</v>
      </c>
      <c r="Q15" s="113">
        <f>IF($Q14=""," ",VLOOKUP($Q14,Rennerstabel!$G$6:$AK$275,4,FALSE))</f>
        <v>63</v>
      </c>
      <c r="R15" s="113">
        <f>IF($R14=""," ",VLOOKUP($R14,Rennerstabel!$G$6:$AK$275,4,FALSE))</f>
        <v>151</v>
      </c>
      <c r="S15" s="113">
        <f>IF($S14=""," ",VLOOKUP($S14,Rennerstabel!$G$6:$AK$275,4,FALSE))</f>
        <v>0</v>
      </c>
      <c r="T15" s="113">
        <f>IF($T14=""," ",VLOOKUP($T14,Rennerstabel!$G$6:$AK$275,4,FALSE))</f>
        <v>29</v>
      </c>
      <c r="U15" s="113">
        <f>IF($U14=""," ",VLOOKUP($U14,Rennerstabel!$G$6:$AK$275,4,FALSE))</f>
        <v>34</v>
      </c>
    </row>
    <row r="16" spans="1:21">
      <c r="A16" s="76">
        <f>A14+1</f>
        <v>8</v>
      </c>
      <c r="B16" s="114" t="s">
        <v>470</v>
      </c>
      <c r="C16" s="114"/>
      <c r="E16" s="77" t="s">
        <v>380</v>
      </c>
      <c r="F16" s="77" t="s">
        <v>42</v>
      </c>
      <c r="G16" s="77">
        <v>193</v>
      </c>
      <c r="H16" s="77">
        <v>194</v>
      </c>
      <c r="I16" s="77">
        <v>208</v>
      </c>
      <c r="J16" s="77">
        <v>172</v>
      </c>
      <c r="K16" s="77">
        <v>98</v>
      </c>
      <c r="L16" s="77">
        <v>100</v>
      </c>
      <c r="M16" s="77">
        <v>169</v>
      </c>
      <c r="N16" s="77">
        <v>196</v>
      </c>
      <c r="O16" s="77">
        <v>159</v>
      </c>
      <c r="P16" s="77">
        <v>145</v>
      </c>
      <c r="Q16" s="77">
        <v>157</v>
      </c>
      <c r="R16" s="77">
        <v>104</v>
      </c>
      <c r="S16" s="77">
        <v>62</v>
      </c>
      <c r="T16" s="77">
        <v>105</v>
      </c>
      <c r="U16" s="77">
        <v>182</v>
      </c>
    </row>
    <row r="17" spans="1:21" s="113" customFormat="1">
      <c r="A17" s="112" t="s">
        <v>41</v>
      </c>
      <c r="B17" s="111">
        <f>SUM(G17:U17)</f>
        <v>1128</v>
      </c>
      <c r="F17" s="113" t="s">
        <v>40</v>
      </c>
      <c r="G17" s="113">
        <f>IF($G16=""," ",VLOOKUP($G16,Rennerstabel!$G$6:$AK$275,4,FALSE))*2</f>
        <v>0</v>
      </c>
      <c r="H17" s="113">
        <f>IF($H16=""," ",VLOOKUP($H16,Rennerstabel!$G$6:$AK$275,4,FALSE))</f>
        <v>29</v>
      </c>
      <c r="I17" s="113">
        <f>IF($I16=""," ",VLOOKUP($I16,Rennerstabel!$G$6:$AK$275,4,FALSE))</f>
        <v>44</v>
      </c>
      <c r="J17" s="113">
        <f>IF($J16=""," ",VLOOKUP($J16,Rennerstabel!$G$6:$AK$275,4,FALSE))</f>
        <v>70</v>
      </c>
      <c r="K17" s="113">
        <f>IF($K16=""," ",VLOOKUP($K16,Rennerstabel!$G$6:$AK$275,4,FALSE))</f>
        <v>70</v>
      </c>
      <c r="L17" s="113">
        <f>IF($L16=""," ",VLOOKUP($L16,Rennerstabel!$G$6:$AK$275,4,FALSE))</f>
        <v>0</v>
      </c>
      <c r="M17" s="113">
        <f>IF($M16=""," ",VLOOKUP($M16,Rennerstabel!$G$6:$AK$275,4,FALSE))</f>
        <v>145</v>
      </c>
      <c r="N17" s="113">
        <f>IF($N16=""," ",VLOOKUP($N16,Rennerstabel!$G$6:$AK$275,4,FALSE))</f>
        <v>13</v>
      </c>
      <c r="O17" s="113">
        <f>IF($O16=""," ",VLOOKUP($O16,Rennerstabel!$G$6:$AK$275,4,FALSE))</f>
        <v>0</v>
      </c>
      <c r="P17" s="113">
        <f>IF($P16=""," ",VLOOKUP($P16,Rennerstabel!$G$6:$AK$275,4,FALSE))</f>
        <v>415</v>
      </c>
      <c r="Q17" s="113">
        <f>IF($Q16=""," ",VLOOKUP($Q16,Rennerstabel!$G$6:$AK$275,4,FALSE))</f>
        <v>0</v>
      </c>
      <c r="R17" s="113">
        <f>IF($R16=""," ",VLOOKUP($R16,Rennerstabel!$G$6:$AK$275,4,FALSE))</f>
        <v>3</v>
      </c>
      <c r="S17" s="113">
        <f>IF($S16=""," ",VLOOKUP($S16,Rennerstabel!$G$6:$AK$275,4,FALSE))</f>
        <v>234</v>
      </c>
      <c r="T17" s="113">
        <f>IF($T16=""," ",VLOOKUP($T16,Rennerstabel!$G$6:$AK$275,4,FALSE))</f>
        <v>105</v>
      </c>
      <c r="U17" s="113">
        <f>IF($U16=""," ",VLOOKUP($U16,Rennerstabel!$G$6:$AK$275,4,FALSE))</f>
        <v>0</v>
      </c>
    </row>
    <row r="18" spans="1:21">
      <c r="A18" s="76">
        <f>A16+1</f>
        <v>9</v>
      </c>
      <c r="B18" s="114" t="s">
        <v>474</v>
      </c>
      <c r="C18" s="114"/>
      <c r="E18" s="77" t="s">
        <v>344</v>
      </c>
      <c r="F18" s="77" t="s">
        <v>42</v>
      </c>
      <c r="G18" s="77">
        <v>1</v>
      </c>
      <c r="H18" s="77">
        <v>13</v>
      </c>
      <c r="I18" s="77">
        <v>25</v>
      </c>
      <c r="J18" s="77">
        <v>61</v>
      </c>
      <c r="K18" s="77">
        <v>62</v>
      </c>
      <c r="L18" s="77">
        <v>85</v>
      </c>
      <c r="M18" s="77">
        <v>97</v>
      </c>
      <c r="N18" s="77">
        <v>100</v>
      </c>
      <c r="O18" s="77">
        <v>110</v>
      </c>
      <c r="P18" s="77">
        <v>145</v>
      </c>
      <c r="Q18" s="77">
        <v>169</v>
      </c>
      <c r="R18" s="77">
        <v>170</v>
      </c>
      <c r="S18" s="77">
        <v>182</v>
      </c>
      <c r="T18" s="77">
        <v>193</v>
      </c>
      <c r="U18" s="77">
        <v>194</v>
      </c>
    </row>
    <row r="19" spans="1:21" s="113" customFormat="1">
      <c r="A19" s="112" t="s">
        <v>41</v>
      </c>
      <c r="B19" s="111">
        <f>SUM(G19:U19)</f>
        <v>1493</v>
      </c>
      <c r="F19" s="113" t="s">
        <v>40</v>
      </c>
      <c r="G19" s="113">
        <f>IF($G18=""," ",VLOOKUP($G18,Rennerstabel!$G$6:$AK$275,4,FALSE))*2</f>
        <v>0</v>
      </c>
      <c r="H19" s="113">
        <f>IF($H18=""," ",VLOOKUP($H18,Rennerstabel!$G$6:$AK$275,4,FALSE))</f>
        <v>25</v>
      </c>
      <c r="I19" s="113">
        <f>IF($I18=""," ",VLOOKUP($I18,Rennerstabel!$G$6:$AK$275,4,FALSE))</f>
        <v>143</v>
      </c>
      <c r="J19" s="113">
        <f>IF($J18=""," ",VLOOKUP($J18,Rennerstabel!$G$6:$AK$275,4,FALSE))</f>
        <v>17</v>
      </c>
      <c r="K19" s="113">
        <f>IF($K18=""," ",VLOOKUP($K18,Rennerstabel!$G$6:$AK$275,4,FALSE))</f>
        <v>234</v>
      </c>
      <c r="L19" s="113">
        <f>IF($L18=""," ",VLOOKUP($L18,Rennerstabel!$G$6:$AK$275,4,FALSE))</f>
        <v>284</v>
      </c>
      <c r="M19" s="113">
        <f>IF($M18=""," ",VLOOKUP($M18,Rennerstabel!$G$6:$AK$275,4,FALSE))</f>
        <v>53</v>
      </c>
      <c r="N19" s="113">
        <f>IF($N18=""," ",VLOOKUP($N18,Rennerstabel!$G$6:$AK$275,4,FALSE))</f>
        <v>0</v>
      </c>
      <c r="O19" s="113">
        <f>IF($O18=""," ",VLOOKUP($O18,Rennerstabel!$G$6:$AK$275,4,FALSE))</f>
        <v>85</v>
      </c>
      <c r="P19" s="113">
        <f>IF($P18=""," ",VLOOKUP($P18,Rennerstabel!$G$6:$AK$275,4,FALSE))</f>
        <v>415</v>
      </c>
      <c r="Q19" s="113">
        <f>IF($Q18=""," ",VLOOKUP($Q18,Rennerstabel!$G$6:$AK$275,4,FALSE))</f>
        <v>145</v>
      </c>
      <c r="R19" s="113">
        <f>IF($R18=""," ",VLOOKUP($R18,Rennerstabel!$G$6:$AK$275,4,FALSE))</f>
        <v>63</v>
      </c>
      <c r="S19" s="113">
        <f>IF($S18=""," ",VLOOKUP($S18,Rennerstabel!$G$6:$AK$275,4,FALSE))</f>
        <v>0</v>
      </c>
      <c r="T19" s="113">
        <f>IF($T18=""," ",VLOOKUP($T18,Rennerstabel!$G$6:$AK$275,4,FALSE))</f>
        <v>0</v>
      </c>
      <c r="U19" s="113">
        <f>IF($U18=""," ",VLOOKUP($U18,Rennerstabel!$G$6:$AK$275,4,FALSE))</f>
        <v>29</v>
      </c>
    </row>
    <row r="20" spans="1:21">
      <c r="A20" s="76">
        <f>A18+1</f>
        <v>10</v>
      </c>
      <c r="B20" s="114" t="s">
        <v>521</v>
      </c>
      <c r="C20" s="114" t="s">
        <v>474</v>
      </c>
      <c r="E20" s="77" t="s">
        <v>344</v>
      </c>
      <c r="F20" s="77" t="s">
        <v>42</v>
      </c>
      <c r="G20" s="77">
        <v>85</v>
      </c>
      <c r="H20" s="77">
        <v>193</v>
      </c>
      <c r="I20" s="77">
        <v>1</v>
      </c>
      <c r="J20" s="77">
        <v>157</v>
      </c>
      <c r="K20" s="77">
        <v>110</v>
      </c>
      <c r="L20" s="77">
        <v>145</v>
      </c>
      <c r="M20" s="77">
        <v>61</v>
      </c>
      <c r="N20" s="77">
        <v>169</v>
      </c>
      <c r="O20" s="77">
        <v>100</v>
      </c>
      <c r="P20" s="77">
        <v>25</v>
      </c>
      <c r="Q20" s="77">
        <v>121</v>
      </c>
      <c r="R20" s="77">
        <v>3</v>
      </c>
      <c r="S20" s="77">
        <v>73</v>
      </c>
      <c r="T20" s="77">
        <v>14</v>
      </c>
      <c r="U20" s="77">
        <v>37</v>
      </c>
    </row>
    <row r="21" spans="1:21" s="113" customFormat="1">
      <c r="A21" s="112" t="s">
        <v>41</v>
      </c>
      <c r="B21" s="111">
        <f>SUM(G21:U21)</f>
        <v>1615</v>
      </c>
      <c r="F21" s="113" t="s">
        <v>40</v>
      </c>
      <c r="G21" s="113">
        <f>IF($G20=""," ",VLOOKUP($G20,Rennerstabel!$G$6:$AK$275,4,FALSE))*2</f>
        <v>568</v>
      </c>
      <c r="H21" s="113">
        <f>IF($H20=""," ",VLOOKUP($H20,Rennerstabel!$G$6:$AK$275,4,FALSE))</f>
        <v>0</v>
      </c>
      <c r="I21" s="113">
        <f>IF($I20=""," ",VLOOKUP($I20,Rennerstabel!$G$6:$AK$275,4,FALSE))</f>
        <v>0</v>
      </c>
      <c r="J21" s="113">
        <f>IF($J20=""," ",VLOOKUP($J20,Rennerstabel!$G$6:$AK$275,4,FALSE))</f>
        <v>0</v>
      </c>
      <c r="K21" s="113">
        <f>IF($K20=""," ",VLOOKUP($K20,Rennerstabel!$G$6:$AK$275,4,FALSE))</f>
        <v>85</v>
      </c>
      <c r="L21" s="113">
        <f>IF($L20=""," ",VLOOKUP($L20,Rennerstabel!$G$6:$AK$275,4,FALSE))</f>
        <v>415</v>
      </c>
      <c r="M21" s="113">
        <f>IF($M20=""," ",VLOOKUP($M20,Rennerstabel!$G$6:$AK$275,4,FALSE))</f>
        <v>17</v>
      </c>
      <c r="N21" s="113">
        <f>IF($N20=""," ",VLOOKUP($N20,Rennerstabel!$G$6:$AK$275,4,FALSE))</f>
        <v>145</v>
      </c>
      <c r="O21" s="113">
        <f>IF($O20=""," ",VLOOKUP($O20,Rennerstabel!$G$6:$AK$275,4,FALSE))</f>
        <v>0</v>
      </c>
      <c r="P21" s="113">
        <f>IF($P20=""," ",VLOOKUP($P20,Rennerstabel!$G$6:$AK$275,4,FALSE))</f>
        <v>143</v>
      </c>
      <c r="Q21" s="113">
        <f>IF($Q20=""," ",VLOOKUP($Q20,Rennerstabel!$G$6:$AK$275,4,FALSE))</f>
        <v>60</v>
      </c>
      <c r="R21" s="113">
        <f>IF($R20=""," ",VLOOKUP($R20,Rennerstabel!$G$6:$AK$275,4,FALSE))</f>
        <v>0</v>
      </c>
      <c r="S21" s="113">
        <f>IF($S20=""," ",VLOOKUP($S20,Rennerstabel!$G$6:$AK$275,4,FALSE))</f>
        <v>0</v>
      </c>
      <c r="T21" s="113">
        <f>IF($T20=""," ",VLOOKUP($T20,Rennerstabel!$G$6:$AK$275,4,FALSE))</f>
        <v>182</v>
      </c>
      <c r="U21" s="113">
        <f>IF($U20=""," ",VLOOKUP($U20,Rennerstabel!$G$6:$AK$275,4,FALSE))</f>
        <v>0</v>
      </c>
    </row>
    <row r="22" spans="1:21">
      <c r="A22" s="76">
        <f>A20+1</f>
        <v>11</v>
      </c>
      <c r="B22" s="114" t="s">
        <v>473</v>
      </c>
      <c r="C22" s="114"/>
      <c r="E22" s="77" t="s">
        <v>517</v>
      </c>
      <c r="F22" s="77" t="s">
        <v>42</v>
      </c>
      <c r="G22" s="77">
        <v>1</v>
      </c>
      <c r="H22" s="77">
        <v>25</v>
      </c>
      <c r="I22" s="77">
        <v>62</v>
      </c>
      <c r="J22" s="77">
        <v>73</v>
      </c>
      <c r="K22" s="77">
        <v>85</v>
      </c>
      <c r="L22" s="77">
        <v>97</v>
      </c>
      <c r="M22" s="77">
        <v>100</v>
      </c>
      <c r="N22" s="77">
        <v>109</v>
      </c>
      <c r="O22" s="77">
        <v>110</v>
      </c>
      <c r="P22" s="77">
        <v>121</v>
      </c>
      <c r="Q22" s="77">
        <v>145</v>
      </c>
      <c r="R22" s="77">
        <v>157</v>
      </c>
      <c r="S22" s="77">
        <v>169</v>
      </c>
      <c r="T22" s="77">
        <v>181</v>
      </c>
      <c r="U22" s="77">
        <v>193</v>
      </c>
    </row>
    <row r="23" spans="1:21" s="113" customFormat="1">
      <c r="A23" s="112" t="s">
        <v>41</v>
      </c>
      <c r="B23" s="111">
        <f>SUM(G23:U23)</f>
        <v>1594</v>
      </c>
      <c r="F23" s="113" t="s">
        <v>40</v>
      </c>
      <c r="G23" s="113">
        <f>IF($G22=""," ",VLOOKUP($G22,Rennerstabel!$G$6:$AK$275,4,FALSE))*2</f>
        <v>0</v>
      </c>
      <c r="H23" s="113">
        <f>IF($H22=""," ",VLOOKUP($H22,Rennerstabel!$G$6:$AK$275,4,FALSE))</f>
        <v>143</v>
      </c>
      <c r="I23" s="113">
        <f>IF($I22=""," ",VLOOKUP($I22,Rennerstabel!$G$6:$AK$275,4,FALSE))</f>
        <v>234</v>
      </c>
      <c r="J23" s="113">
        <f>IF($J22=""," ",VLOOKUP($J22,Rennerstabel!$G$6:$AK$275,4,FALSE))</f>
        <v>0</v>
      </c>
      <c r="K23" s="113">
        <f>IF($K22=""," ",VLOOKUP($K22,Rennerstabel!$G$6:$AK$275,4,FALSE))</f>
        <v>284</v>
      </c>
      <c r="L23" s="113">
        <f>IF($L22=""," ",VLOOKUP($L22,Rennerstabel!$G$6:$AK$275,4,FALSE))</f>
        <v>53</v>
      </c>
      <c r="M23" s="113">
        <f>IF($M22=""," ",VLOOKUP($M22,Rennerstabel!$G$6:$AK$275,4,FALSE))</f>
        <v>0</v>
      </c>
      <c r="N23" s="113">
        <f>IF($N22=""," ",VLOOKUP($N22,Rennerstabel!$G$6:$AK$275,4,FALSE))</f>
        <v>24</v>
      </c>
      <c r="O23" s="113">
        <f>IF($O22=""," ",VLOOKUP($O22,Rennerstabel!$G$6:$AK$275,4,FALSE))</f>
        <v>85</v>
      </c>
      <c r="P23" s="113">
        <f>IF($P22=""," ",VLOOKUP($P22,Rennerstabel!$G$6:$AK$275,4,FALSE))</f>
        <v>60</v>
      </c>
      <c r="Q23" s="113">
        <f>IF($Q22=""," ",VLOOKUP($Q22,Rennerstabel!$G$6:$AK$275,4,FALSE))</f>
        <v>415</v>
      </c>
      <c r="R23" s="113">
        <f>IF($R22=""," ",VLOOKUP($R22,Rennerstabel!$G$6:$AK$275,4,FALSE))</f>
        <v>0</v>
      </c>
      <c r="S23" s="113">
        <f>IF($S22=""," ",VLOOKUP($S22,Rennerstabel!$G$6:$AK$275,4,FALSE))</f>
        <v>145</v>
      </c>
      <c r="T23" s="113">
        <f>IF($T22=""," ",VLOOKUP($T22,Rennerstabel!$G$6:$AK$275,4,FALSE))</f>
        <v>151</v>
      </c>
      <c r="U23" s="113">
        <f>IF($U22=""," ",VLOOKUP($U22,Rennerstabel!$G$6:$AK$275,4,FALSE))</f>
        <v>0</v>
      </c>
    </row>
    <row r="24" spans="1:21">
      <c r="A24" s="76">
        <f>A22+1</f>
        <v>12</v>
      </c>
      <c r="B24" s="114" t="s">
        <v>472</v>
      </c>
      <c r="C24" s="114"/>
      <c r="E24" s="77" t="s">
        <v>14</v>
      </c>
      <c r="F24" s="77" t="s">
        <v>42</v>
      </c>
      <c r="G24" s="77">
        <v>1</v>
      </c>
      <c r="H24" s="77">
        <v>13</v>
      </c>
      <c r="I24" s="77">
        <v>44</v>
      </c>
      <c r="J24" s="77">
        <v>62</v>
      </c>
      <c r="K24" s="77">
        <v>73</v>
      </c>
      <c r="L24" s="77">
        <v>85</v>
      </c>
      <c r="M24" s="77">
        <v>97</v>
      </c>
      <c r="N24" s="77">
        <v>110</v>
      </c>
      <c r="O24" s="77">
        <v>121</v>
      </c>
      <c r="P24" s="77">
        <v>126</v>
      </c>
      <c r="Q24" s="77">
        <v>133</v>
      </c>
      <c r="R24" s="77">
        <v>169</v>
      </c>
      <c r="S24" s="77">
        <v>182</v>
      </c>
      <c r="T24" s="77">
        <v>193</v>
      </c>
      <c r="U24" s="77">
        <v>241</v>
      </c>
    </row>
    <row r="25" spans="1:21" s="113" customFormat="1">
      <c r="A25" s="112" t="s">
        <v>41</v>
      </c>
      <c r="B25" s="111">
        <f>SUM(G25:U25)</f>
        <v>1337</v>
      </c>
      <c r="F25" s="113" t="s">
        <v>40</v>
      </c>
      <c r="G25" s="113">
        <f>IF($G24=""," ",VLOOKUP($G24,Rennerstabel!$G$6:$AK$275,4,FALSE))*2</f>
        <v>0</v>
      </c>
      <c r="H25" s="113">
        <f>IF($H24=""," ",VLOOKUP($H24,Rennerstabel!$G$6:$AK$275,4,FALSE))</f>
        <v>25</v>
      </c>
      <c r="I25" s="113">
        <f>IF($I24=""," ",VLOOKUP($I24,Rennerstabel!$G$6:$AK$275,4,FALSE))</f>
        <v>44</v>
      </c>
      <c r="J25" s="113">
        <f>IF($J24=""," ",VLOOKUP($J24,Rennerstabel!$G$6:$AK$275,4,FALSE))</f>
        <v>234</v>
      </c>
      <c r="K25" s="113">
        <f>IF($K24=""," ",VLOOKUP($K24,Rennerstabel!$G$6:$AK$275,4,FALSE))</f>
        <v>0</v>
      </c>
      <c r="L25" s="113">
        <f>IF($L24=""," ",VLOOKUP($L24,Rennerstabel!$G$6:$AK$275,4,FALSE))</f>
        <v>284</v>
      </c>
      <c r="M25" s="113">
        <f>IF($M24=""," ",VLOOKUP($M24,Rennerstabel!$G$6:$AK$275,4,FALSE))</f>
        <v>53</v>
      </c>
      <c r="N25" s="113">
        <f>IF($N24=""," ",VLOOKUP($N24,Rennerstabel!$G$6:$AK$275,4,FALSE))</f>
        <v>85</v>
      </c>
      <c r="O25" s="113">
        <f>IF($O24=""," ",VLOOKUP($O24,Rennerstabel!$G$6:$AK$275,4,FALSE))</f>
        <v>60</v>
      </c>
      <c r="P25" s="113">
        <f>IF($P24=""," ",VLOOKUP($P24,Rennerstabel!$G$6:$AK$275,4,FALSE))</f>
        <v>35</v>
      </c>
      <c r="Q25" s="113">
        <f>IF($Q24=""," ",VLOOKUP($Q24,Rennerstabel!$G$6:$AK$275,4,FALSE))</f>
        <v>113</v>
      </c>
      <c r="R25" s="113">
        <f>IF($R24=""," ",VLOOKUP($R24,Rennerstabel!$G$6:$AK$275,4,FALSE))</f>
        <v>145</v>
      </c>
      <c r="S25" s="113">
        <f>IF($S24=""," ",VLOOKUP($S24,Rennerstabel!$G$6:$AK$275,4,FALSE))</f>
        <v>0</v>
      </c>
      <c r="T25" s="113">
        <f>IF($T24=""," ",VLOOKUP($T24,Rennerstabel!$G$6:$AK$275,4,FALSE))</f>
        <v>0</v>
      </c>
      <c r="U25" s="113">
        <f>IF($U24=""," ",VLOOKUP($U24,Rennerstabel!$G$6:$AK$275,4,FALSE))</f>
        <v>259</v>
      </c>
    </row>
    <row r="26" spans="1:21">
      <c r="A26" s="76">
        <f>A24+1</f>
        <v>13</v>
      </c>
      <c r="B26" s="114" t="s">
        <v>471</v>
      </c>
      <c r="C26" s="114"/>
      <c r="E26" s="77" t="s">
        <v>14</v>
      </c>
      <c r="F26" s="77" t="s">
        <v>42</v>
      </c>
      <c r="G26" s="77">
        <v>1</v>
      </c>
      <c r="H26" s="77">
        <v>37</v>
      </c>
      <c r="I26" s="77">
        <v>85</v>
      </c>
      <c r="J26" s="77">
        <v>14</v>
      </c>
      <c r="K26" s="77">
        <v>193</v>
      </c>
      <c r="L26" s="77">
        <v>145</v>
      </c>
      <c r="M26" s="77">
        <v>3</v>
      </c>
      <c r="N26" s="77">
        <v>100</v>
      </c>
      <c r="O26" s="77">
        <v>110</v>
      </c>
      <c r="P26" s="77">
        <v>121</v>
      </c>
      <c r="Q26" s="77">
        <v>157</v>
      </c>
      <c r="R26" s="77">
        <v>241</v>
      </c>
      <c r="S26" s="77">
        <v>97</v>
      </c>
      <c r="T26" s="77">
        <v>181</v>
      </c>
      <c r="U26" s="77">
        <v>102</v>
      </c>
    </row>
    <row r="27" spans="1:21" s="113" customFormat="1">
      <c r="A27" s="112" t="s">
        <v>41</v>
      </c>
      <c r="B27" s="111">
        <f>SUM(G27:U27)</f>
        <v>1499</v>
      </c>
      <c r="F27" s="113" t="s">
        <v>40</v>
      </c>
      <c r="G27" s="113">
        <f>IF($G26=""," ",VLOOKUP($G26,Rennerstabel!$G$6:$AK$275,4,FALSE))*2</f>
        <v>0</v>
      </c>
      <c r="H27" s="113">
        <f>IF($H26=""," ",VLOOKUP($H26,Rennerstabel!$G$6:$AK$275,4,FALSE))</f>
        <v>0</v>
      </c>
      <c r="I27" s="113">
        <f>IF($I26=""," ",VLOOKUP($I26,Rennerstabel!$G$6:$AK$275,4,FALSE))</f>
        <v>284</v>
      </c>
      <c r="J27" s="113">
        <f>IF($J26=""," ",VLOOKUP($J26,Rennerstabel!$G$6:$AK$275,4,FALSE))</f>
        <v>182</v>
      </c>
      <c r="K27" s="113">
        <f>IF($K26=""," ",VLOOKUP($K26,Rennerstabel!$G$6:$AK$275,4,FALSE))</f>
        <v>0</v>
      </c>
      <c r="L27" s="113">
        <f>IF($L26=""," ",VLOOKUP($L26,Rennerstabel!$G$6:$AK$275,4,FALSE))</f>
        <v>415</v>
      </c>
      <c r="M27" s="113">
        <f>IF($M26=""," ",VLOOKUP($M26,Rennerstabel!$G$6:$AK$275,4,FALSE))</f>
        <v>0</v>
      </c>
      <c r="N27" s="113">
        <f>IF($N26=""," ",VLOOKUP($N26,Rennerstabel!$G$6:$AK$275,4,FALSE))</f>
        <v>0</v>
      </c>
      <c r="O27" s="113">
        <f>IF($O26=""," ",VLOOKUP($O26,Rennerstabel!$G$6:$AK$275,4,FALSE))</f>
        <v>85</v>
      </c>
      <c r="P27" s="113">
        <f>IF($P26=""," ",VLOOKUP($P26,Rennerstabel!$G$6:$AK$275,4,FALSE))</f>
        <v>60</v>
      </c>
      <c r="Q27" s="113">
        <f>IF($Q26=""," ",VLOOKUP($Q26,Rennerstabel!$G$6:$AK$275,4,FALSE))</f>
        <v>0</v>
      </c>
      <c r="R27" s="113">
        <f>IF($R26=""," ",VLOOKUP($R26,Rennerstabel!$G$6:$AK$275,4,FALSE))</f>
        <v>259</v>
      </c>
      <c r="S27" s="113">
        <f>IF($S26=""," ",VLOOKUP($S26,Rennerstabel!$G$6:$AK$275,4,FALSE))</f>
        <v>53</v>
      </c>
      <c r="T27" s="113">
        <f>IF($T26=""," ",VLOOKUP($T26,Rennerstabel!$G$6:$AK$275,4,FALSE))</f>
        <v>151</v>
      </c>
      <c r="U27" s="113">
        <f>IF($U26=""," ",VLOOKUP($U26,Rennerstabel!$G$6:$AK$275,4,FALSE))</f>
        <v>10</v>
      </c>
    </row>
    <row r="28" spans="1:21">
      <c r="A28" s="76">
        <f>A26+1</f>
        <v>14</v>
      </c>
      <c r="B28" s="114" t="s">
        <v>475</v>
      </c>
      <c r="C28" s="114"/>
      <c r="E28" s="77" t="s">
        <v>516</v>
      </c>
      <c r="F28" s="77" t="s">
        <v>42</v>
      </c>
      <c r="G28" s="77">
        <v>1</v>
      </c>
      <c r="H28" s="77">
        <v>241</v>
      </c>
      <c r="I28" s="77">
        <v>100</v>
      </c>
      <c r="J28" s="77">
        <v>49</v>
      </c>
      <c r="K28" s="77">
        <v>145</v>
      </c>
      <c r="L28" s="77">
        <v>62</v>
      </c>
      <c r="M28" s="77">
        <v>85</v>
      </c>
      <c r="N28" s="77">
        <v>97</v>
      </c>
      <c r="O28" s="77">
        <v>110</v>
      </c>
      <c r="P28" s="77">
        <v>5</v>
      </c>
      <c r="Q28" s="77">
        <v>157</v>
      </c>
      <c r="R28" s="77">
        <v>169</v>
      </c>
      <c r="S28" s="77">
        <v>121</v>
      </c>
      <c r="T28" s="77">
        <v>193</v>
      </c>
      <c r="U28" s="77">
        <v>87</v>
      </c>
    </row>
    <row r="29" spans="1:21" s="113" customFormat="1">
      <c r="A29" s="112" t="s">
        <v>41</v>
      </c>
      <c r="B29" s="111">
        <f>SUM(G29:U29)</f>
        <v>1585</v>
      </c>
      <c r="F29" s="113" t="s">
        <v>40</v>
      </c>
      <c r="G29" s="113">
        <f>IF($G28=""," ",VLOOKUP($G28,Rennerstabel!$G$6:$AK$275,4,FALSE))*2</f>
        <v>0</v>
      </c>
      <c r="H29" s="113">
        <f>IF($H28=""," ",VLOOKUP($H28,Rennerstabel!$G$6:$AK$275,4,FALSE))</f>
        <v>259</v>
      </c>
      <c r="I29" s="113">
        <f>IF($I28=""," ",VLOOKUP($I28,Rennerstabel!$G$6:$AK$275,4,FALSE))</f>
        <v>0</v>
      </c>
      <c r="J29" s="113">
        <f>IF($J28=""," ",VLOOKUP($J28,Rennerstabel!$G$6:$AK$275,4,FALSE))</f>
        <v>0</v>
      </c>
      <c r="K29" s="113">
        <f>IF($K28=""," ",VLOOKUP($K28,Rennerstabel!$G$6:$AK$275,4,FALSE))</f>
        <v>415</v>
      </c>
      <c r="L29" s="113">
        <f>IF($L28=""," ",VLOOKUP($L28,Rennerstabel!$G$6:$AK$275,4,FALSE))</f>
        <v>234</v>
      </c>
      <c r="M29" s="113">
        <f>IF($M28=""," ",VLOOKUP($M28,Rennerstabel!$G$6:$AK$275,4,FALSE))</f>
        <v>284</v>
      </c>
      <c r="N29" s="113">
        <f>IF($N28=""," ",VLOOKUP($N28,Rennerstabel!$G$6:$AK$275,4,FALSE))</f>
        <v>53</v>
      </c>
      <c r="O29" s="113">
        <f>IF($O28=""," ",VLOOKUP($O28,Rennerstabel!$G$6:$AK$275,4,FALSE))</f>
        <v>85</v>
      </c>
      <c r="P29" s="113">
        <f>IF($P28=""," ",VLOOKUP($P28,Rennerstabel!$G$6:$AK$275,4,FALSE))</f>
        <v>50</v>
      </c>
      <c r="Q29" s="113">
        <f>IF($Q28=""," ",VLOOKUP($Q28,Rennerstabel!$G$6:$AK$275,4,FALSE))</f>
        <v>0</v>
      </c>
      <c r="R29" s="113">
        <f>IF($R28=""," ",VLOOKUP($R28,Rennerstabel!$G$6:$AK$275,4,FALSE))</f>
        <v>145</v>
      </c>
      <c r="S29" s="113">
        <f>IF($S28=""," ",VLOOKUP($S28,Rennerstabel!$G$6:$AK$275,4,FALSE))</f>
        <v>60</v>
      </c>
      <c r="T29" s="113">
        <f>IF($T28=""," ",VLOOKUP($T28,Rennerstabel!$G$6:$AK$275,4,FALSE))</f>
        <v>0</v>
      </c>
      <c r="U29" s="113">
        <f>IF($U28=""," ",VLOOKUP($U28,Rennerstabel!$G$6:$AK$275,4,FALSE))</f>
        <v>0</v>
      </c>
    </row>
    <row r="30" spans="1:21">
      <c r="A30" s="76">
        <f>A28+1</f>
        <v>15</v>
      </c>
      <c r="B30" s="114" t="s">
        <v>476</v>
      </c>
      <c r="C30" s="114"/>
      <c r="E30" s="77" t="s">
        <v>367</v>
      </c>
      <c r="F30" s="77" t="s">
        <v>42</v>
      </c>
      <c r="G30" s="77">
        <v>1</v>
      </c>
      <c r="H30" s="77">
        <v>157</v>
      </c>
      <c r="I30" s="77">
        <v>169</v>
      </c>
      <c r="J30" s="77">
        <v>193</v>
      </c>
      <c r="K30" s="77">
        <v>25</v>
      </c>
      <c r="L30" s="77">
        <v>181</v>
      </c>
      <c r="M30" s="77">
        <v>73</v>
      </c>
      <c r="N30" s="77">
        <v>109</v>
      </c>
      <c r="O30" s="77">
        <v>121</v>
      </c>
      <c r="P30" s="77">
        <v>241</v>
      </c>
      <c r="Q30" s="77">
        <v>97</v>
      </c>
      <c r="R30" s="77">
        <v>61</v>
      </c>
      <c r="S30" s="77">
        <v>85</v>
      </c>
      <c r="T30" s="77">
        <v>100</v>
      </c>
      <c r="U30" s="77">
        <v>49</v>
      </c>
    </row>
    <row r="31" spans="1:21" s="113" customFormat="1">
      <c r="A31" s="112" t="s">
        <v>41</v>
      </c>
      <c r="B31" s="111">
        <f>SUM(G31:U31)</f>
        <v>1136</v>
      </c>
      <c r="F31" s="113" t="s">
        <v>40</v>
      </c>
      <c r="G31" s="113">
        <f>IF($G30=""," ",VLOOKUP($G30,Rennerstabel!$G$6:$AK$275,4,FALSE))*2</f>
        <v>0</v>
      </c>
      <c r="H31" s="113">
        <f>IF($H30=""," ",VLOOKUP($H30,Rennerstabel!$G$6:$AK$275,4,FALSE))</f>
        <v>0</v>
      </c>
      <c r="I31" s="113">
        <f>IF($I30=""," ",VLOOKUP($I30,Rennerstabel!$G$6:$AK$275,4,FALSE))</f>
        <v>145</v>
      </c>
      <c r="J31" s="113">
        <f>IF($J30=""," ",VLOOKUP($J30,Rennerstabel!$G$6:$AK$275,4,FALSE))</f>
        <v>0</v>
      </c>
      <c r="K31" s="113">
        <f>IF($K30=""," ",VLOOKUP($K30,Rennerstabel!$G$6:$AK$275,4,FALSE))</f>
        <v>143</v>
      </c>
      <c r="L31" s="113">
        <f>IF($L30=""," ",VLOOKUP($L30,Rennerstabel!$G$6:$AK$275,4,FALSE))</f>
        <v>151</v>
      </c>
      <c r="M31" s="113">
        <f>IF($M30=""," ",VLOOKUP($M30,Rennerstabel!$G$6:$AK$275,4,FALSE))</f>
        <v>0</v>
      </c>
      <c r="N31" s="113">
        <f>IF($N30=""," ",VLOOKUP($N30,Rennerstabel!$G$6:$AK$275,4,FALSE))</f>
        <v>24</v>
      </c>
      <c r="O31" s="113">
        <f>IF($O30=""," ",VLOOKUP($O30,Rennerstabel!$G$6:$AK$275,4,FALSE))</f>
        <v>60</v>
      </c>
      <c r="P31" s="113">
        <f>IF($P30=""," ",VLOOKUP($P30,Rennerstabel!$G$6:$AK$275,4,FALSE))</f>
        <v>259</v>
      </c>
      <c r="Q31" s="113">
        <f>IF($Q30=""," ",VLOOKUP($Q30,Rennerstabel!$G$6:$AK$275,4,FALSE))</f>
        <v>53</v>
      </c>
      <c r="R31" s="113">
        <f>IF($R30=""," ",VLOOKUP($R30,Rennerstabel!$G$6:$AK$275,4,FALSE))</f>
        <v>17</v>
      </c>
      <c r="S31" s="113">
        <f>IF($S30=""," ",VLOOKUP($S30,Rennerstabel!$G$6:$AK$275,4,FALSE))</f>
        <v>284</v>
      </c>
      <c r="T31" s="113">
        <f>IF($T30=""," ",VLOOKUP($T30,Rennerstabel!$G$6:$AK$275,4,FALSE))</f>
        <v>0</v>
      </c>
      <c r="U31" s="113">
        <f>IF($U30=""," ",VLOOKUP($U30,Rennerstabel!$G$6:$AK$275,4,FALSE))</f>
        <v>0</v>
      </c>
    </row>
    <row r="32" spans="1:21">
      <c r="A32" s="76">
        <f>A30+1</f>
        <v>16</v>
      </c>
      <c r="B32" s="114" t="s">
        <v>477</v>
      </c>
      <c r="C32" s="114"/>
      <c r="E32" s="77" t="s">
        <v>367</v>
      </c>
      <c r="F32" s="77" t="s">
        <v>42</v>
      </c>
      <c r="G32" s="77">
        <v>193</v>
      </c>
      <c r="H32" s="77">
        <v>73</v>
      </c>
      <c r="I32" s="77">
        <v>145</v>
      </c>
      <c r="J32" s="77">
        <v>181</v>
      </c>
      <c r="K32" s="77">
        <v>100</v>
      </c>
      <c r="L32" s="77">
        <v>49</v>
      </c>
      <c r="M32" s="77">
        <v>85</v>
      </c>
      <c r="N32" s="77">
        <v>169</v>
      </c>
      <c r="O32" s="77">
        <v>170</v>
      </c>
      <c r="P32" s="77">
        <v>241</v>
      </c>
      <c r="Q32" s="77">
        <v>157</v>
      </c>
      <c r="R32" s="77">
        <v>1</v>
      </c>
      <c r="S32" s="77">
        <v>25</v>
      </c>
      <c r="T32" s="77">
        <v>121</v>
      </c>
      <c r="U32" s="77">
        <v>14</v>
      </c>
    </row>
    <row r="33" spans="1:21" s="113" customFormat="1">
      <c r="A33" s="112" t="s">
        <v>41</v>
      </c>
      <c r="B33" s="111">
        <f>SUM(G33:U33)</f>
        <v>1702</v>
      </c>
      <c r="F33" s="113" t="s">
        <v>40</v>
      </c>
      <c r="G33" s="113">
        <f>IF($G32=""," ",VLOOKUP($G32,Rennerstabel!$G$6:$AK$275,4,FALSE))*2</f>
        <v>0</v>
      </c>
      <c r="H33" s="113">
        <f>IF($H32=""," ",VLOOKUP($H32,Rennerstabel!$G$6:$AK$275,4,FALSE))</f>
        <v>0</v>
      </c>
      <c r="I33" s="113">
        <f>IF($I32=""," ",VLOOKUP($I32,Rennerstabel!$G$6:$AK$275,4,FALSE))</f>
        <v>415</v>
      </c>
      <c r="J33" s="113">
        <f>IF($J32=""," ",VLOOKUP($J32,Rennerstabel!$G$6:$AK$275,4,FALSE))</f>
        <v>151</v>
      </c>
      <c r="K33" s="113">
        <f>IF($K32=""," ",VLOOKUP($K32,Rennerstabel!$G$6:$AK$275,4,FALSE))</f>
        <v>0</v>
      </c>
      <c r="L33" s="113">
        <f>IF($L32=""," ",VLOOKUP($L32,Rennerstabel!$G$6:$AK$275,4,FALSE))</f>
        <v>0</v>
      </c>
      <c r="M33" s="113">
        <f>IF($M32=""," ",VLOOKUP($M32,Rennerstabel!$G$6:$AK$275,4,FALSE))</f>
        <v>284</v>
      </c>
      <c r="N33" s="113">
        <f>IF($N32=""," ",VLOOKUP($N32,Rennerstabel!$G$6:$AK$275,4,FALSE))</f>
        <v>145</v>
      </c>
      <c r="O33" s="113">
        <f>IF($O32=""," ",VLOOKUP($O32,Rennerstabel!$G$6:$AK$275,4,FALSE))</f>
        <v>63</v>
      </c>
      <c r="P33" s="113">
        <f>IF($P32=""," ",VLOOKUP($P32,Rennerstabel!$G$6:$AK$275,4,FALSE))</f>
        <v>259</v>
      </c>
      <c r="Q33" s="113">
        <f>IF($Q32=""," ",VLOOKUP($Q32,Rennerstabel!$G$6:$AK$275,4,FALSE))</f>
        <v>0</v>
      </c>
      <c r="R33" s="113">
        <f>IF($R32=""," ",VLOOKUP($R32,Rennerstabel!$G$6:$AK$275,4,FALSE))</f>
        <v>0</v>
      </c>
      <c r="S33" s="113">
        <f>IF($S32=""," ",VLOOKUP($S32,Rennerstabel!$G$6:$AK$275,4,FALSE))</f>
        <v>143</v>
      </c>
      <c r="T33" s="113">
        <f>IF($T32=""," ",VLOOKUP($T32,Rennerstabel!$G$6:$AK$275,4,FALSE))</f>
        <v>60</v>
      </c>
      <c r="U33" s="113">
        <f>IF($U32=""," ",VLOOKUP($U32,Rennerstabel!$G$6:$AK$275,4,FALSE))</f>
        <v>182</v>
      </c>
    </row>
    <row r="34" spans="1:21">
      <c r="A34" s="76">
        <f>A32+1</f>
        <v>17</v>
      </c>
      <c r="B34" s="114" t="s">
        <v>523</v>
      </c>
      <c r="C34" s="114" t="s">
        <v>478</v>
      </c>
      <c r="E34" s="77" t="s">
        <v>517</v>
      </c>
      <c r="F34" s="77" t="s">
        <v>42</v>
      </c>
      <c r="G34" s="77">
        <v>193</v>
      </c>
      <c r="H34" s="77">
        <v>1</v>
      </c>
      <c r="I34" s="77">
        <v>3</v>
      </c>
      <c r="J34" s="77">
        <v>37</v>
      </c>
      <c r="K34" s="77">
        <v>43</v>
      </c>
      <c r="L34" s="77">
        <v>73</v>
      </c>
      <c r="M34" s="77">
        <v>85</v>
      </c>
      <c r="N34" s="77">
        <v>100</v>
      </c>
      <c r="O34" s="77">
        <v>121</v>
      </c>
      <c r="P34" s="77">
        <v>122</v>
      </c>
      <c r="Q34" s="77">
        <v>169</v>
      </c>
      <c r="R34" s="77">
        <v>181</v>
      </c>
      <c r="S34" s="77">
        <v>211</v>
      </c>
      <c r="T34" s="77">
        <v>220</v>
      </c>
      <c r="U34" s="77">
        <v>229</v>
      </c>
    </row>
    <row r="35" spans="1:21" s="113" customFormat="1">
      <c r="A35" s="112" t="s">
        <v>41</v>
      </c>
      <c r="B35" s="111">
        <f>SUM(G35:U35)</f>
        <v>727</v>
      </c>
      <c r="F35" s="113" t="s">
        <v>40</v>
      </c>
      <c r="G35" s="113">
        <f>IF($G34=""," ",VLOOKUP($G34,Rennerstabel!$G$6:$AK$275,4,FALSE))*2</f>
        <v>0</v>
      </c>
      <c r="H35" s="113">
        <f>IF($H34=""," ",VLOOKUP($H34,Rennerstabel!$G$6:$AK$275,4,FALSE))</f>
        <v>0</v>
      </c>
      <c r="I35" s="113">
        <f>IF($I34=""," ",VLOOKUP($I34,Rennerstabel!$G$6:$AK$275,4,FALSE))</f>
        <v>0</v>
      </c>
      <c r="J35" s="113">
        <f>IF($J34=""," ",VLOOKUP($J34,Rennerstabel!$G$6:$AK$275,4,FALSE))</f>
        <v>0</v>
      </c>
      <c r="K35" s="113">
        <f>IF($K34=""," ",VLOOKUP($K34,Rennerstabel!$G$6:$AK$275,4,FALSE))</f>
        <v>0</v>
      </c>
      <c r="L35" s="113">
        <f>IF($L34=""," ",VLOOKUP($L34,Rennerstabel!$G$6:$AK$275,4,FALSE))</f>
        <v>0</v>
      </c>
      <c r="M35" s="113">
        <f>IF($M34=""," ",VLOOKUP($M34,Rennerstabel!$G$6:$AK$275,4,FALSE))</f>
        <v>284</v>
      </c>
      <c r="N35" s="113">
        <f>IF($N34=""," ",VLOOKUP($N34,Rennerstabel!$G$6:$AK$275,4,FALSE))</f>
        <v>0</v>
      </c>
      <c r="O35" s="113">
        <f>IF($O34=""," ",VLOOKUP($O34,Rennerstabel!$G$6:$AK$275,4,FALSE))</f>
        <v>60</v>
      </c>
      <c r="P35" s="113">
        <f>IF($P34=""," ",VLOOKUP($P34,Rennerstabel!$G$6:$AK$275,4,FALSE))</f>
        <v>53</v>
      </c>
      <c r="Q35" s="113">
        <f>IF($Q34=""," ",VLOOKUP($Q34,Rennerstabel!$G$6:$AK$275,4,FALSE))</f>
        <v>145</v>
      </c>
      <c r="R35" s="113">
        <f>IF($R34=""," ",VLOOKUP($R34,Rennerstabel!$G$6:$AK$275,4,FALSE))</f>
        <v>151</v>
      </c>
      <c r="S35" s="113">
        <f>IF($S34=""," ",VLOOKUP($S34,Rennerstabel!$G$6:$AK$275,4,FALSE))</f>
        <v>0</v>
      </c>
      <c r="T35" s="113">
        <f>IF($T34=""," ",VLOOKUP($T34,Rennerstabel!$G$6:$AK$275,4,FALSE))</f>
        <v>0</v>
      </c>
      <c r="U35" s="113">
        <f>IF($U34=""," ",VLOOKUP($U34,Rennerstabel!$G$6:$AK$275,4,FALSE))</f>
        <v>34</v>
      </c>
    </row>
    <row r="36" spans="1:21">
      <c r="A36" s="76">
        <f>A34+1</f>
        <v>18</v>
      </c>
      <c r="B36" s="114" t="s">
        <v>479</v>
      </c>
      <c r="C36" s="114"/>
      <c r="E36" s="77" t="s">
        <v>518</v>
      </c>
      <c r="F36" s="77" t="s">
        <v>42</v>
      </c>
      <c r="G36" s="77">
        <v>1</v>
      </c>
      <c r="H36" s="77">
        <v>25</v>
      </c>
      <c r="I36" s="77">
        <v>62</v>
      </c>
      <c r="J36" s="77">
        <v>85</v>
      </c>
      <c r="K36" s="77">
        <v>97</v>
      </c>
      <c r="L36" s="77">
        <v>100</v>
      </c>
      <c r="M36" s="77">
        <v>110</v>
      </c>
      <c r="N36" s="77">
        <v>121</v>
      </c>
      <c r="O36" s="77">
        <v>145</v>
      </c>
      <c r="P36" s="77">
        <v>169</v>
      </c>
      <c r="Q36" s="77">
        <v>181</v>
      </c>
      <c r="R36" s="77">
        <v>193</v>
      </c>
      <c r="S36" s="77">
        <v>229</v>
      </c>
      <c r="T36" s="77">
        <v>248</v>
      </c>
      <c r="U36" s="77">
        <v>241</v>
      </c>
    </row>
    <row r="37" spans="1:21" s="113" customFormat="1">
      <c r="A37" s="112" t="s">
        <v>41</v>
      </c>
      <c r="B37" s="111">
        <f>SUM(G37:U37)</f>
        <v>1919</v>
      </c>
      <c r="F37" s="113" t="s">
        <v>40</v>
      </c>
      <c r="G37" s="113">
        <f>IF($G36=""," ",VLOOKUP($G36,Rennerstabel!$G$6:$AK$275,4,FALSE))*2</f>
        <v>0</v>
      </c>
      <c r="H37" s="113">
        <f>IF($H36=""," ",VLOOKUP($H36,Rennerstabel!$G$6:$AK$275,4,FALSE))</f>
        <v>143</v>
      </c>
      <c r="I37" s="113">
        <f>IF($I36=""," ",VLOOKUP($I36,Rennerstabel!$G$6:$AK$275,4,FALSE))</f>
        <v>234</v>
      </c>
      <c r="J37" s="113">
        <f>IF($J36=""," ",VLOOKUP($J36,Rennerstabel!$G$6:$AK$275,4,FALSE))</f>
        <v>284</v>
      </c>
      <c r="K37" s="113">
        <f>IF($K36=""," ",VLOOKUP($K36,Rennerstabel!$G$6:$AK$275,4,FALSE))</f>
        <v>53</v>
      </c>
      <c r="L37" s="113">
        <f>IF($L36=""," ",VLOOKUP($L36,Rennerstabel!$G$6:$AK$275,4,FALSE))</f>
        <v>0</v>
      </c>
      <c r="M37" s="113">
        <f>IF($M36=""," ",VLOOKUP($M36,Rennerstabel!$G$6:$AK$275,4,FALSE))</f>
        <v>85</v>
      </c>
      <c r="N37" s="113">
        <f>IF($N36=""," ",VLOOKUP($N36,Rennerstabel!$G$6:$AK$275,4,FALSE))</f>
        <v>60</v>
      </c>
      <c r="O37" s="113">
        <f>IF($O36=""," ",VLOOKUP($O36,Rennerstabel!$G$6:$AK$275,4,FALSE))</f>
        <v>415</v>
      </c>
      <c r="P37" s="113">
        <f>IF($P36=""," ",VLOOKUP($P36,Rennerstabel!$G$6:$AK$275,4,FALSE))</f>
        <v>145</v>
      </c>
      <c r="Q37" s="113">
        <f>IF($Q36=""," ",VLOOKUP($Q36,Rennerstabel!$G$6:$AK$275,4,FALSE))</f>
        <v>151</v>
      </c>
      <c r="R37" s="113">
        <f>IF($R36=""," ",VLOOKUP($R36,Rennerstabel!$G$6:$AK$275,4,FALSE))</f>
        <v>0</v>
      </c>
      <c r="S37" s="113">
        <f>IF($S36=""," ",VLOOKUP($S36,Rennerstabel!$G$6:$AK$275,4,FALSE))</f>
        <v>34</v>
      </c>
      <c r="T37" s="113">
        <f>IF($T36=""," ",VLOOKUP($T36,Rennerstabel!$G$6:$AK$275,4,FALSE))</f>
        <v>56</v>
      </c>
      <c r="U37" s="113">
        <f>IF($U36=""," ",VLOOKUP($U36,Rennerstabel!$G$6:$AK$275,4,FALSE))</f>
        <v>259</v>
      </c>
    </row>
    <row r="38" spans="1:21">
      <c r="A38" s="76">
        <f>A36+1</f>
        <v>19</v>
      </c>
      <c r="B38" s="114" t="s">
        <v>480</v>
      </c>
      <c r="C38" s="114"/>
      <c r="E38" s="77" t="s">
        <v>318</v>
      </c>
      <c r="F38" s="77" t="s">
        <v>42</v>
      </c>
      <c r="G38" s="77">
        <v>193</v>
      </c>
      <c r="H38" s="77">
        <v>194</v>
      </c>
      <c r="I38" s="77">
        <v>181</v>
      </c>
      <c r="J38" s="77">
        <v>169</v>
      </c>
      <c r="K38" s="77">
        <v>145</v>
      </c>
      <c r="L38" s="77">
        <v>121</v>
      </c>
      <c r="M38" s="77">
        <v>97</v>
      </c>
      <c r="N38" s="77">
        <v>100</v>
      </c>
      <c r="O38" s="77">
        <v>85</v>
      </c>
      <c r="P38" s="77">
        <v>73</v>
      </c>
      <c r="Q38" s="77">
        <v>75</v>
      </c>
      <c r="R38" s="77">
        <v>248</v>
      </c>
      <c r="S38" s="77">
        <v>61</v>
      </c>
      <c r="T38" s="77">
        <v>62</v>
      </c>
      <c r="U38" s="77">
        <v>1</v>
      </c>
    </row>
    <row r="39" spans="1:21" s="113" customFormat="1">
      <c r="A39" s="112" t="s">
        <v>41</v>
      </c>
      <c r="B39" s="111">
        <f>SUM(G39:U39)</f>
        <v>1444</v>
      </c>
      <c r="F39" s="113" t="s">
        <v>40</v>
      </c>
      <c r="G39" s="113">
        <f>IF($G38=""," ",VLOOKUP($G38,Rennerstabel!$G$6:$AK$275,4,FALSE))*2</f>
        <v>0</v>
      </c>
      <c r="H39" s="113">
        <f>IF($H38=""," ",VLOOKUP($H38,Rennerstabel!$G$6:$AK$275,4,FALSE))</f>
        <v>29</v>
      </c>
      <c r="I39" s="113">
        <f>IF($I38=""," ",VLOOKUP($I38,Rennerstabel!$G$6:$AK$275,4,FALSE))</f>
        <v>151</v>
      </c>
      <c r="J39" s="113">
        <f>IF($J38=""," ",VLOOKUP($J38,Rennerstabel!$G$6:$AK$275,4,FALSE))</f>
        <v>145</v>
      </c>
      <c r="K39" s="113">
        <f>IF($K38=""," ",VLOOKUP($K38,Rennerstabel!$G$6:$AK$275,4,FALSE))</f>
        <v>415</v>
      </c>
      <c r="L39" s="113">
        <f>IF($L38=""," ",VLOOKUP($L38,Rennerstabel!$G$6:$AK$275,4,FALSE))</f>
        <v>60</v>
      </c>
      <c r="M39" s="113">
        <f>IF($M38=""," ",VLOOKUP($M38,Rennerstabel!$G$6:$AK$275,4,FALSE))</f>
        <v>53</v>
      </c>
      <c r="N39" s="113">
        <f>IF($N38=""," ",VLOOKUP($N38,Rennerstabel!$G$6:$AK$275,4,FALSE))</f>
        <v>0</v>
      </c>
      <c r="O39" s="113">
        <f>IF($O38=""," ",VLOOKUP($O38,Rennerstabel!$G$6:$AK$275,4,FALSE))</f>
        <v>284</v>
      </c>
      <c r="P39" s="113">
        <f>IF($P38=""," ",VLOOKUP($P38,Rennerstabel!$G$6:$AK$275,4,FALSE))</f>
        <v>0</v>
      </c>
      <c r="Q39" s="113">
        <f>IF($Q38=""," ",VLOOKUP($Q38,Rennerstabel!$G$6:$AK$275,4,FALSE))</f>
        <v>0</v>
      </c>
      <c r="R39" s="113">
        <f>IF($R38=""," ",VLOOKUP($R38,Rennerstabel!$G$6:$AK$275,4,FALSE))</f>
        <v>56</v>
      </c>
      <c r="S39" s="113">
        <f>IF($S38=""," ",VLOOKUP($S38,Rennerstabel!$G$6:$AK$275,4,FALSE))</f>
        <v>17</v>
      </c>
      <c r="T39" s="113">
        <f>IF($T38=""," ",VLOOKUP($T38,Rennerstabel!$G$6:$AK$275,4,FALSE))</f>
        <v>234</v>
      </c>
      <c r="U39" s="113">
        <f>IF($U38=""," ",VLOOKUP($U38,Rennerstabel!$G$6:$AK$275,4,FALSE))</f>
        <v>0</v>
      </c>
    </row>
    <row r="40" spans="1:21">
      <c r="A40" s="76">
        <f>A38+1</f>
        <v>20</v>
      </c>
      <c r="B40" s="114" t="s">
        <v>524</v>
      </c>
      <c r="C40" s="114" t="s">
        <v>480</v>
      </c>
      <c r="E40" s="77" t="s">
        <v>318</v>
      </c>
      <c r="F40" s="77" t="s">
        <v>42</v>
      </c>
      <c r="G40" s="77">
        <v>1</v>
      </c>
      <c r="H40" s="77">
        <v>5</v>
      </c>
      <c r="I40" s="77">
        <v>37</v>
      </c>
      <c r="J40" s="77">
        <v>49</v>
      </c>
      <c r="K40" s="77">
        <v>61</v>
      </c>
      <c r="L40" s="77">
        <v>62</v>
      </c>
      <c r="M40" s="77">
        <v>73</v>
      </c>
      <c r="N40" s="77">
        <v>75</v>
      </c>
      <c r="O40" s="77">
        <v>85</v>
      </c>
      <c r="P40" s="77">
        <v>87</v>
      </c>
      <c r="Q40" s="77">
        <v>97</v>
      </c>
      <c r="R40" s="77">
        <v>100</v>
      </c>
      <c r="S40" s="77">
        <v>110</v>
      </c>
      <c r="T40" s="77">
        <v>169</v>
      </c>
      <c r="U40" s="77">
        <v>193</v>
      </c>
    </row>
    <row r="41" spans="1:21" s="113" customFormat="1">
      <c r="A41" s="112" t="s">
        <v>41</v>
      </c>
      <c r="B41" s="111">
        <f>SUM(G41:U41)</f>
        <v>868</v>
      </c>
      <c r="F41" s="113" t="s">
        <v>40</v>
      </c>
      <c r="G41" s="113">
        <f>IF($G40=""," ",VLOOKUP($G40,Rennerstabel!$G$6:$AK$275,4,FALSE))*2</f>
        <v>0</v>
      </c>
      <c r="H41" s="113">
        <f>IF($H40=""," ",VLOOKUP($H40,Rennerstabel!$G$6:$AK$275,4,FALSE))</f>
        <v>50</v>
      </c>
      <c r="I41" s="113">
        <f>IF($I40=""," ",VLOOKUP($I40,Rennerstabel!$G$6:$AK$275,4,FALSE))</f>
        <v>0</v>
      </c>
      <c r="J41" s="113">
        <f>IF($J40=""," ",VLOOKUP($J40,Rennerstabel!$G$6:$AK$275,4,FALSE))</f>
        <v>0</v>
      </c>
      <c r="K41" s="113">
        <f>IF($K40=""," ",VLOOKUP($K40,Rennerstabel!$G$6:$AK$275,4,FALSE))</f>
        <v>17</v>
      </c>
      <c r="L41" s="113">
        <f>IF($L40=""," ",VLOOKUP($L40,Rennerstabel!$G$6:$AK$275,4,FALSE))</f>
        <v>234</v>
      </c>
      <c r="M41" s="113">
        <f>IF($M40=""," ",VLOOKUP($M40,Rennerstabel!$G$6:$AK$275,4,FALSE))</f>
        <v>0</v>
      </c>
      <c r="N41" s="113">
        <f>IF($N40=""," ",VLOOKUP($N40,Rennerstabel!$G$6:$AK$275,4,FALSE))</f>
        <v>0</v>
      </c>
      <c r="O41" s="113">
        <f>IF($O40=""," ",VLOOKUP($O40,Rennerstabel!$G$6:$AK$275,4,FALSE))</f>
        <v>284</v>
      </c>
      <c r="P41" s="113">
        <f>IF($P40=""," ",VLOOKUP($P40,Rennerstabel!$G$6:$AK$275,4,FALSE))</f>
        <v>0</v>
      </c>
      <c r="Q41" s="113">
        <f>IF($Q40=""," ",VLOOKUP($Q40,Rennerstabel!$G$6:$AK$275,4,FALSE))</f>
        <v>53</v>
      </c>
      <c r="R41" s="113">
        <f>IF($R40=""," ",VLOOKUP($R40,Rennerstabel!$G$6:$AK$275,4,FALSE))</f>
        <v>0</v>
      </c>
      <c r="S41" s="113">
        <f>IF($S40=""," ",VLOOKUP($S40,Rennerstabel!$G$6:$AK$275,4,FALSE))</f>
        <v>85</v>
      </c>
      <c r="T41" s="113">
        <f>IF($T40=""," ",VLOOKUP($T40,Rennerstabel!$G$6:$AK$275,4,FALSE))</f>
        <v>145</v>
      </c>
      <c r="U41" s="113">
        <f>IF($U40=""," ",VLOOKUP($U40,Rennerstabel!$G$6:$AK$275,4,FALSE))</f>
        <v>0</v>
      </c>
    </row>
    <row r="42" spans="1:21">
      <c r="A42" s="76">
        <f>A40+1</f>
        <v>21</v>
      </c>
      <c r="B42" s="114" t="s">
        <v>481</v>
      </c>
      <c r="C42" s="114"/>
      <c r="E42" s="77" t="s">
        <v>380</v>
      </c>
      <c r="F42" s="77" t="s">
        <v>42</v>
      </c>
      <c r="G42" s="77">
        <v>25</v>
      </c>
      <c r="H42" s="77">
        <v>1</v>
      </c>
      <c r="I42" s="77">
        <v>45</v>
      </c>
      <c r="J42" s="77">
        <v>49</v>
      </c>
      <c r="K42" s="77">
        <v>85</v>
      </c>
      <c r="L42" s="77">
        <v>73</v>
      </c>
      <c r="M42" s="77">
        <v>61</v>
      </c>
      <c r="N42" s="77">
        <v>97</v>
      </c>
      <c r="O42" s="77">
        <v>145</v>
      </c>
      <c r="P42" s="77">
        <v>148</v>
      </c>
      <c r="Q42" s="77">
        <v>181</v>
      </c>
      <c r="R42" s="77">
        <v>229</v>
      </c>
      <c r="S42" s="77">
        <v>230</v>
      </c>
      <c r="T42" s="77">
        <v>241</v>
      </c>
      <c r="U42" s="77">
        <v>204</v>
      </c>
    </row>
    <row r="43" spans="1:21" s="113" customFormat="1">
      <c r="A43" s="112" t="s">
        <v>41</v>
      </c>
      <c r="B43" s="111">
        <f>SUM(G43:U43)</f>
        <v>1532</v>
      </c>
      <c r="F43" s="113" t="s">
        <v>40</v>
      </c>
      <c r="G43" s="113">
        <f>IF($G42=""," ",VLOOKUP($G42,Rennerstabel!$G$6:$AK$275,4,FALSE))*2</f>
        <v>286</v>
      </c>
      <c r="H43" s="113">
        <f>IF($H42=""," ",VLOOKUP($H42,Rennerstabel!$G$6:$AK$275,4,FALSE))</f>
        <v>0</v>
      </c>
      <c r="I43" s="113">
        <f>IF($I42=""," ",VLOOKUP($I42,Rennerstabel!$G$6:$AK$275,4,FALSE))</f>
        <v>0</v>
      </c>
      <c r="J43" s="113">
        <f>IF($J42=""," ",VLOOKUP($J42,Rennerstabel!$G$6:$AK$275,4,FALSE))</f>
        <v>0</v>
      </c>
      <c r="K43" s="113">
        <f>IF($K42=""," ",VLOOKUP($K42,Rennerstabel!$G$6:$AK$275,4,FALSE))</f>
        <v>284</v>
      </c>
      <c r="L43" s="113">
        <f>IF($L42=""," ",VLOOKUP($L42,Rennerstabel!$G$6:$AK$275,4,FALSE))</f>
        <v>0</v>
      </c>
      <c r="M43" s="113">
        <f>IF($M42=""," ",VLOOKUP($M42,Rennerstabel!$G$6:$AK$275,4,FALSE))</f>
        <v>17</v>
      </c>
      <c r="N43" s="113">
        <f>IF($N42=""," ",VLOOKUP($N42,Rennerstabel!$G$6:$AK$275,4,FALSE))</f>
        <v>53</v>
      </c>
      <c r="O43" s="113">
        <f>IF($O42=""," ",VLOOKUP($O42,Rennerstabel!$G$6:$AK$275,4,FALSE))</f>
        <v>415</v>
      </c>
      <c r="P43" s="113">
        <f>IF($P42=""," ",VLOOKUP($P42,Rennerstabel!$G$6:$AK$275,4,FALSE))</f>
        <v>3</v>
      </c>
      <c r="Q43" s="113">
        <f>IF($Q42=""," ",VLOOKUP($Q42,Rennerstabel!$G$6:$AK$275,4,FALSE))</f>
        <v>151</v>
      </c>
      <c r="R43" s="113">
        <f>IF($R42=""," ",VLOOKUP($R42,Rennerstabel!$G$6:$AK$275,4,FALSE))</f>
        <v>34</v>
      </c>
      <c r="S43" s="113">
        <f>IF($S42=""," ",VLOOKUP($S42,Rennerstabel!$G$6:$AK$275,4,FALSE))</f>
        <v>30</v>
      </c>
      <c r="T43" s="113">
        <f>IF($T42=""," ",VLOOKUP($T42,Rennerstabel!$G$6:$AK$275,4,FALSE))</f>
        <v>259</v>
      </c>
      <c r="U43" s="113">
        <f>IF($U42=""," ",VLOOKUP($U42,Rennerstabel!$G$6:$AK$275,4,FALSE))</f>
        <v>0</v>
      </c>
    </row>
    <row r="44" spans="1:21">
      <c r="A44" s="76">
        <f>A42+1</f>
        <v>22</v>
      </c>
      <c r="B44" s="114" t="s">
        <v>482</v>
      </c>
      <c r="C44" s="114"/>
      <c r="E44" s="77" t="s">
        <v>380</v>
      </c>
      <c r="F44" s="77" t="s">
        <v>42</v>
      </c>
      <c r="G44" s="77">
        <v>61</v>
      </c>
      <c r="H44" s="77">
        <v>85</v>
      </c>
      <c r="I44" s="77">
        <v>100</v>
      </c>
      <c r="J44" s="77">
        <v>181</v>
      </c>
      <c r="K44" s="77">
        <v>182</v>
      </c>
      <c r="L44" s="77">
        <v>169</v>
      </c>
      <c r="M44" s="77">
        <v>194</v>
      </c>
      <c r="N44" s="77">
        <v>229</v>
      </c>
      <c r="O44" s="77">
        <v>230</v>
      </c>
      <c r="P44" s="77">
        <v>147</v>
      </c>
      <c r="Q44" s="77">
        <v>148</v>
      </c>
      <c r="R44" s="77">
        <v>1</v>
      </c>
      <c r="S44" s="77">
        <v>86</v>
      </c>
      <c r="T44" s="77">
        <v>73</v>
      </c>
      <c r="U44" s="77">
        <v>25</v>
      </c>
    </row>
    <row r="45" spans="1:21" s="113" customFormat="1">
      <c r="A45" s="112" t="s">
        <v>41</v>
      </c>
      <c r="B45" s="111">
        <f>SUM(G45:U45)</f>
        <v>888</v>
      </c>
      <c r="F45" s="113" t="s">
        <v>40</v>
      </c>
      <c r="G45" s="113">
        <f>IF($G44=""," ",VLOOKUP($G44,Rennerstabel!$G$6:$AK$275,4,FALSE))*2</f>
        <v>34</v>
      </c>
      <c r="H45" s="113">
        <f>IF($H44=""," ",VLOOKUP($H44,Rennerstabel!$G$6:$AK$275,4,FALSE))</f>
        <v>284</v>
      </c>
      <c r="I45" s="113">
        <f>IF($I44=""," ",VLOOKUP($I44,Rennerstabel!$G$6:$AK$275,4,FALSE))</f>
        <v>0</v>
      </c>
      <c r="J45" s="113">
        <f>IF($J44=""," ",VLOOKUP($J44,Rennerstabel!$G$6:$AK$275,4,FALSE))</f>
        <v>151</v>
      </c>
      <c r="K45" s="113">
        <f>IF($K44=""," ",VLOOKUP($K44,Rennerstabel!$G$6:$AK$275,4,FALSE))</f>
        <v>0</v>
      </c>
      <c r="L45" s="113">
        <f>IF($L44=""," ",VLOOKUP($L44,Rennerstabel!$G$6:$AK$275,4,FALSE))</f>
        <v>145</v>
      </c>
      <c r="M45" s="113">
        <f>IF($M44=""," ",VLOOKUP($M44,Rennerstabel!$G$6:$AK$275,4,FALSE))</f>
        <v>29</v>
      </c>
      <c r="N45" s="113">
        <f>IF($N44=""," ",VLOOKUP($N44,Rennerstabel!$G$6:$AK$275,4,FALSE))</f>
        <v>34</v>
      </c>
      <c r="O45" s="113">
        <f>IF($O44=""," ",VLOOKUP($O44,Rennerstabel!$G$6:$AK$275,4,FALSE))</f>
        <v>30</v>
      </c>
      <c r="P45" s="113">
        <f>IF($P44=""," ",VLOOKUP($P44,Rennerstabel!$G$6:$AK$275,4,FALSE))</f>
        <v>35</v>
      </c>
      <c r="Q45" s="113">
        <f>IF($Q44=""," ",VLOOKUP($Q44,Rennerstabel!$G$6:$AK$275,4,FALSE))</f>
        <v>3</v>
      </c>
      <c r="R45" s="113">
        <f>IF($R44=""," ",VLOOKUP($R44,Rennerstabel!$G$6:$AK$275,4,FALSE))</f>
        <v>0</v>
      </c>
      <c r="S45" s="113">
        <f>IF($S44=""," ",VLOOKUP($S44,Rennerstabel!$G$6:$AK$275,4,FALSE))</f>
        <v>0</v>
      </c>
      <c r="T45" s="113">
        <f>IF($T44=""," ",VLOOKUP($T44,Rennerstabel!$G$6:$AK$275,4,FALSE))</f>
        <v>0</v>
      </c>
      <c r="U45" s="113">
        <f>IF($U44=""," ",VLOOKUP($U44,Rennerstabel!$G$6:$AK$275,4,FALSE))</f>
        <v>143</v>
      </c>
    </row>
    <row r="46" spans="1:21">
      <c r="A46" s="76">
        <f>A44+1</f>
        <v>23</v>
      </c>
      <c r="B46" s="114" t="s">
        <v>483</v>
      </c>
      <c r="C46" s="114"/>
      <c r="E46" s="77" t="s">
        <v>367</v>
      </c>
      <c r="F46" s="77" t="s">
        <v>42</v>
      </c>
      <c r="G46" s="77">
        <v>1</v>
      </c>
      <c r="H46" s="77">
        <v>121</v>
      </c>
      <c r="I46" s="77">
        <v>25</v>
      </c>
      <c r="J46" s="77">
        <v>97</v>
      </c>
      <c r="K46" s="77">
        <v>122</v>
      </c>
      <c r="L46" s="77">
        <v>181</v>
      </c>
      <c r="M46" s="77">
        <v>145</v>
      </c>
      <c r="N46" s="77">
        <v>193</v>
      </c>
      <c r="O46" s="77">
        <v>61</v>
      </c>
      <c r="P46" s="77">
        <v>85</v>
      </c>
      <c r="Q46" s="77">
        <v>172</v>
      </c>
      <c r="R46" s="77">
        <v>194</v>
      </c>
      <c r="S46" s="77">
        <v>169</v>
      </c>
      <c r="T46" s="77">
        <v>196</v>
      </c>
      <c r="U46" s="77">
        <v>230</v>
      </c>
    </row>
    <row r="47" spans="1:21" s="113" customFormat="1">
      <c r="A47" s="112" t="s">
        <v>41</v>
      </c>
      <c r="B47" s="111">
        <f>SUM(G47:U47)</f>
        <v>1463</v>
      </c>
      <c r="F47" s="113" t="s">
        <v>40</v>
      </c>
      <c r="G47" s="113">
        <f>IF($G46=""," ",VLOOKUP($G46,Rennerstabel!$G$6:$AK$275,4,FALSE))*2</f>
        <v>0</v>
      </c>
      <c r="H47" s="113">
        <f>IF($H46=""," ",VLOOKUP($H46,Rennerstabel!$G$6:$AK$275,4,FALSE))</f>
        <v>60</v>
      </c>
      <c r="I47" s="113">
        <f>IF($I46=""," ",VLOOKUP($I46,Rennerstabel!$G$6:$AK$275,4,FALSE))</f>
        <v>143</v>
      </c>
      <c r="J47" s="113">
        <f>IF($J46=""," ",VLOOKUP($J46,Rennerstabel!$G$6:$AK$275,4,FALSE))</f>
        <v>53</v>
      </c>
      <c r="K47" s="113">
        <f>IF($K46=""," ",VLOOKUP($K46,Rennerstabel!$G$6:$AK$275,4,FALSE))</f>
        <v>53</v>
      </c>
      <c r="L47" s="113">
        <f>IF($L46=""," ",VLOOKUP($L46,Rennerstabel!$G$6:$AK$275,4,FALSE))</f>
        <v>151</v>
      </c>
      <c r="M47" s="113">
        <f>IF($M46=""," ",VLOOKUP($M46,Rennerstabel!$G$6:$AK$275,4,FALSE))</f>
        <v>415</v>
      </c>
      <c r="N47" s="113">
        <f>IF($N46=""," ",VLOOKUP($N46,Rennerstabel!$G$6:$AK$275,4,FALSE))</f>
        <v>0</v>
      </c>
      <c r="O47" s="113">
        <f>IF($O46=""," ",VLOOKUP($O46,Rennerstabel!$G$6:$AK$275,4,FALSE))</f>
        <v>17</v>
      </c>
      <c r="P47" s="113">
        <f>IF($P46=""," ",VLOOKUP($P46,Rennerstabel!$G$6:$AK$275,4,FALSE))</f>
        <v>284</v>
      </c>
      <c r="Q47" s="113">
        <f>IF($Q46=""," ",VLOOKUP($Q46,Rennerstabel!$G$6:$AK$275,4,FALSE))</f>
        <v>70</v>
      </c>
      <c r="R47" s="113">
        <f>IF($R46=""," ",VLOOKUP($R46,Rennerstabel!$G$6:$AK$275,4,FALSE))</f>
        <v>29</v>
      </c>
      <c r="S47" s="113">
        <f>IF($S46=""," ",VLOOKUP($S46,Rennerstabel!$G$6:$AK$275,4,FALSE))</f>
        <v>145</v>
      </c>
      <c r="T47" s="113">
        <f>IF($T46=""," ",VLOOKUP($T46,Rennerstabel!$G$6:$AK$275,4,FALSE))</f>
        <v>13</v>
      </c>
      <c r="U47" s="113">
        <f>IF($U46=""," ",VLOOKUP($U46,Rennerstabel!$G$6:$AK$275,4,FALSE))</f>
        <v>30</v>
      </c>
    </row>
    <row r="48" spans="1:21">
      <c r="A48" s="76">
        <f>A46+1</f>
        <v>24</v>
      </c>
      <c r="B48" s="114" t="s">
        <v>484</v>
      </c>
      <c r="C48" s="114"/>
      <c r="E48" s="77" t="s">
        <v>516</v>
      </c>
      <c r="F48" s="77" t="s">
        <v>42</v>
      </c>
      <c r="G48" s="77">
        <v>1</v>
      </c>
      <c r="H48" s="77">
        <v>157</v>
      </c>
      <c r="I48" s="77">
        <v>61</v>
      </c>
      <c r="J48" s="77">
        <v>85</v>
      </c>
      <c r="K48" s="77">
        <v>97</v>
      </c>
      <c r="L48" s="77">
        <v>100</v>
      </c>
      <c r="M48" s="77">
        <v>110</v>
      </c>
      <c r="N48" s="77">
        <v>145</v>
      </c>
      <c r="O48" s="77">
        <v>169</v>
      </c>
      <c r="P48" s="77">
        <v>170</v>
      </c>
      <c r="Q48" s="77">
        <v>181</v>
      </c>
      <c r="R48" s="77">
        <v>193</v>
      </c>
      <c r="S48" s="77">
        <v>37</v>
      </c>
      <c r="T48" s="77">
        <v>56</v>
      </c>
      <c r="U48" s="77">
        <v>73</v>
      </c>
    </row>
    <row r="49" spans="1:21" s="113" customFormat="1">
      <c r="A49" s="112" t="s">
        <v>41</v>
      </c>
      <c r="B49" s="111">
        <f>SUM(G49:U49)</f>
        <v>1213</v>
      </c>
      <c r="F49" s="113" t="s">
        <v>40</v>
      </c>
      <c r="G49" s="113">
        <f>IF($G48=""," ",VLOOKUP($G48,Rennerstabel!$G$6:$AK$275,4,FALSE))*2</f>
        <v>0</v>
      </c>
      <c r="H49" s="113">
        <f>IF($H48=""," ",VLOOKUP($H48,Rennerstabel!$G$6:$AK$275,4,FALSE))</f>
        <v>0</v>
      </c>
      <c r="I49" s="113">
        <f>IF($I48=""," ",VLOOKUP($I48,Rennerstabel!$G$6:$AK$275,4,FALSE))</f>
        <v>17</v>
      </c>
      <c r="J49" s="113">
        <f>IF($J48=""," ",VLOOKUP($J48,Rennerstabel!$G$6:$AK$275,4,FALSE))</f>
        <v>284</v>
      </c>
      <c r="K49" s="113">
        <f>IF($K48=""," ",VLOOKUP($K48,Rennerstabel!$G$6:$AK$275,4,FALSE))</f>
        <v>53</v>
      </c>
      <c r="L49" s="113">
        <f>IF($L48=""," ",VLOOKUP($L48,Rennerstabel!$G$6:$AK$275,4,FALSE))</f>
        <v>0</v>
      </c>
      <c r="M49" s="113">
        <f>IF($M48=""," ",VLOOKUP($M48,Rennerstabel!$G$6:$AK$275,4,FALSE))</f>
        <v>85</v>
      </c>
      <c r="N49" s="113">
        <f>IF($N48=""," ",VLOOKUP($N48,Rennerstabel!$G$6:$AK$275,4,FALSE))</f>
        <v>415</v>
      </c>
      <c r="O49" s="113">
        <f>IF($O48=""," ",VLOOKUP($O48,Rennerstabel!$G$6:$AK$275,4,FALSE))</f>
        <v>145</v>
      </c>
      <c r="P49" s="113">
        <f>IF($P48=""," ",VLOOKUP($P48,Rennerstabel!$G$6:$AK$275,4,FALSE))</f>
        <v>63</v>
      </c>
      <c r="Q49" s="113">
        <f>IF($Q48=""," ",VLOOKUP($Q48,Rennerstabel!$G$6:$AK$275,4,FALSE))</f>
        <v>151</v>
      </c>
      <c r="R49" s="113">
        <f>IF($R48=""," ",VLOOKUP($R48,Rennerstabel!$G$6:$AK$275,4,FALSE))</f>
        <v>0</v>
      </c>
      <c r="S49" s="113">
        <f>IF($S48=""," ",VLOOKUP($S48,Rennerstabel!$G$6:$AK$275,4,FALSE))</f>
        <v>0</v>
      </c>
      <c r="T49" s="113">
        <f>IF($T48=""," ",VLOOKUP($T48,Rennerstabel!$G$6:$AK$275,4,FALSE))</f>
        <v>0</v>
      </c>
      <c r="U49" s="113">
        <f>IF($U48=""," ",VLOOKUP($U48,Rennerstabel!$G$6:$AK$275,4,FALSE))</f>
        <v>0</v>
      </c>
    </row>
    <row r="50" spans="1:21">
      <c r="A50" s="76">
        <f>A48+1</f>
        <v>25</v>
      </c>
      <c r="B50" s="114" t="s">
        <v>485</v>
      </c>
      <c r="C50" s="114"/>
      <c r="E50" s="77" t="s">
        <v>518</v>
      </c>
      <c r="F50" s="77" t="s">
        <v>42</v>
      </c>
      <c r="G50" s="77">
        <v>193</v>
      </c>
      <c r="H50" s="77">
        <v>100</v>
      </c>
      <c r="I50" s="77">
        <v>110</v>
      </c>
      <c r="J50" s="77">
        <v>1</v>
      </c>
      <c r="K50" s="77">
        <v>61</v>
      </c>
      <c r="L50" s="77">
        <v>73</v>
      </c>
      <c r="M50" s="77">
        <v>85</v>
      </c>
      <c r="N50" s="77">
        <v>145</v>
      </c>
      <c r="O50" s="77">
        <v>169</v>
      </c>
      <c r="P50" s="77">
        <v>37</v>
      </c>
      <c r="Q50" s="77">
        <v>62</v>
      </c>
      <c r="R50" s="77">
        <v>181</v>
      </c>
      <c r="S50" s="77">
        <v>98</v>
      </c>
      <c r="T50" s="77">
        <v>97</v>
      </c>
      <c r="U50" s="77">
        <v>206</v>
      </c>
    </row>
    <row r="51" spans="1:21" s="113" customFormat="1">
      <c r="A51" s="112" t="s">
        <v>41</v>
      </c>
      <c r="B51" s="111">
        <f>SUM(G51:U51)</f>
        <v>1486</v>
      </c>
      <c r="F51" s="113" t="s">
        <v>40</v>
      </c>
      <c r="G51" s="113">
        <f>IF($G50=""," ",VLOOKUP($G50,Rennerstabel!$G$6:$AK$275,4,FALSE))*2</f>
        <v>0</v>
      </c>
      <c r="H51" s="113">
        <f>IF($H50=""," ",VLOOKUP($H50,Rennerstabel!$G$6:$AK$275,4,FALSE))</f>
        <v>0</v>
      </c>
      <c r="I51" s="113">
        <f>IF($I50=""," ",VLOOKUP($I50,Rennerstabel!$G$6:$AK$275,4,FALSE))</f>
        <v>85</v>
      </c>
      <c r="J51" s="113">
        <f>IF($J50=""," ",VLOOKUP($J50,Rennerstabel!$G$6:$AK$275,4,FALSE))</f>
        <v>0</v>
      </c>
      <c r="K51" s="113">
        <f>IF($K50=""," ",VLOOKUP($K50,Rennerstabel!$G$6:$AK$275,4,FALSE))</f>
        <v>17</v>
      </c>
      <c r="L51" s="113">
        <f>IF($L50=""," ",VLOOKUP($L50,Rennerstabel!$G$6:$AK$275,4,FALSE))</f>
        <v>0</v>
      </c>
      <c r="M51" s="113">
        <f>IF($M50=""," ",VLOOKUP($M50,Rennerstabel!$G$6:$AK$275,4,FALSE))</f>
        <v>284</v>
      </c>
      <c r="N51" s="113">
        <f>IF($N50=""," ",VLOOKUP($N50,Rennerstabel!$G$6:$AK$275,4,FALSE))</f>
        <v>415</v>
      </c>
      <c r="O51" s="113">
        <f>IF($O50=""," ",VLOOKUP($O50,Rennerstabel!$G$6:$AK$275,4,FALSE))</f>
        <v>145</v>
      </c>
      <c r="P51" s="113">
        <f>IF($P50=""," ",VLOOKUP($P50,Rennerstabel!$G$6:$AK$275,4,FALSE))</f>
        <v>0</v>
      </c>
      <c r="Q51" s="113">
        <f>IF($Q50=""," ",VLOOKUP($Q50,Rennerstabel!$G$6:$AK$275,4,FALSE))</f>
        <v>234</v>
      </c>
      <c r="R51" s="113">
        <f>IF($R50=""," ",VLOOKUP($R50,Rennerstabel!$G$6:$AK$275,4,FALSE))</f>
        <v>151</v>
      </c>
      <c r="S51" s="113">
        <f>IF($S50=""," ",VLOOKUP($S50,Rennerstabel!$G$6:$AK$275,4,FALSE))</f>
        <v>70</v>
      </c>
      <c r="T51" s="113">
        <f>IF($T50=""," ",VLOOKUP($T50,Rennerstabel!$G$6:$AK$275,4,FALSE))</f>
        <v>53</v>
      </c>
      <c r="U51" s="113">
        <f>IF($U50=""," ",VLOOKUP($U50,Rennerstabel!$G$6:$AK$275,4,FALSE))</f>
        <v>32</v>
      </c>
    </row>
    <row r="52" spans="1:21">
      <c r="A52" s="76">
        <f>A50+1</f>
        <v>26</v>
      </c>
      <c r="B52" s="114" t="s">
        <v>486</v>
      </c>
      <c r="C52" s="114"/>
      <c r="E52" s="77" t="s">
        <v>515</v>
      </c>
      <c r="F52" s="77" t="s">
        <v>42</v>
      </c>
      <c r="G52" s="77">
        <v>193</v>
      </c>
      <c r="H52" s="77">
        <v>195</v>
      </c>
      <c r="I52" s="77">
        <v>98</v>
      </c>
      <c r="J52" s="77">
        <v>1</v>
      </c>
      <c r="K52" s="77">
        <v>182</v>
      </c>
      <c r="L52" s="77">
        <v>61</v>
      </c>
      <c r="M52" s="77">
        <v>25</v>
      </c>
      <c r="N52" s="77">
        <v>85</v>
      </c>
      <c r="O52" s="77">
        <v>100</v>
      </c>
      <c r="P52" s="77">
        <v>110</v>
      </c>
      <c r="Q52" s="77">
        <v>169</v>
      </c>
      <c r="R52" s="77">
        <v>181</v>
      </c>
      <c r="S52" s="77">
        <v>62</v>
      </c>
      <c r="T52" s="77">
        <v>145</v>
      </c>
      <c r="U52" s="77">
        <v>8</v>
      </c>
    </row>
    <row r="53" spans="1:21" s="113" customFormat="1">
      <c r="A53" s="112" t="s">
        <v>41</v>
      </c>
      <c r="B53" s="111">
        <f>SUM(G53:U53)</f>
        <v>1596</v>
      </c>
      <c r="F53" s="113" t="s">
        <v>40</v>
      </c>
      <c r="G53" s="113">
        <f>IF($G52=""," ",VLOOKUP($G52,Rennerstabel!$G$6:$AK$275,4,FALSE))*2</f>
        <v>0</v>
      </c>
      <c r="H53" s="113">
        <f>IF($H52=""," ",VLOOKUP($H52,Rennerstabel!$G$6:$AK$275,4,FALSE))</f>
        <v>0</v>
      </c>
      <c r="I53" s="113">
        <f>IF($I52=""," ",VLOOKUP($I52,Rennerstabel!$G$6:$AK$275,4,FALSE))</f>
        <v>70</v>
      </c>
      <c r="J53" s="113">
        <f>IF($J52=""," ",VLOOKUP($J52,Rennerstabel!$G$6:$AK$275,4,FALSE))</f>
        <v>0</v>
      </c>
      <c r="K53" s="113">
        <f>IF($K52=""," ",VLOOKUP($K52,Rennerstabel!$G$6:$AK$275,4,FALSE))</f>
        <v>0</v>
      </c>
      <c r="L53" s="113">
        <f>IF($L52=""," ",VLOOKUP($L52,Rennerstabel!$G$6:$AK$275,4,FALSE))</f>
        <v>17</v>
      </c>
      <c r="M53" s="113">
        <f>IF($M52=""," ",VLOOKUP($M52,Rennerstabel!$G$6:$AK$275,4,FALSE))</f>
        <v>143</v>
      </c>
      <c r="N53" s="113">
        <f>IF($N52=""," ",VLOOKUP($N52,Rennerstabel!$G$6:$AK$275,4,FALSE))</f>
        <v>284</v>
      </c>
      <c r="O53" s="113">
        <f>IF($O52=""," ",VLOOKUP($O52,Rennerstabel!$G$6:$AK$275,4,FALSE))</f>
        <v>0</v>
      </c>
      <c r="P53" s="113">
        <f>IF($P52=""," ",VLOOKUP($P52,Rennerstabel!$G$6:$AK$275,4,FALSE))</f>
        <v>85</v>
      </c>
      <c r="Q53" s="113">
        <f>IF($Q52=""," ",VLOOKUP($Q52,Rennerstabel!$G$6:$AK$275,4,FALSE))</f>
        <v>145</v>
      </c>
      <c r="R53" s="113">
        <f>IF($R52=""," ",VLOOKUP($R52,Rennerstabel!$G$6:$AK$275,4,FALSE))</f>
        <v>151</v>
      </c>
      <c r="S53" s="113">
        <f>IF($S52=""," ",VLOOKUP($S52,Rennerstabel!$G$6:$AK$275,4,FALSE))</f>
        <v>234</v>
      </c>
      <c r="T53" s="113">
        <f>IF($T52=""," ",VLOOKUP($T52,Rennerstabel!$G$6:$AK$275,4,FALSE))</f>
        <v>415</v>
      </c>
      <c r="U53" s="113">
        <f>IF($U52=""," ",VLOOKUP($U52,Rennerstabel!$G$6:$AK$275,4,FALSE))</f>
        <v>52</v>
      </c>
    </row>
    <row r="54" spans="1:21">
      <c r="A54" s="76">
        <f>A52+1</f>
        <v>27</v>
      </c>
      <c r="B54" s="114" t="s">
        <v>525</v>
      </c>
      <c r="C54" s="114" t="s">
        <v>486</v>
      </c>
      <c r="E54" s="77" t="s">
        <v>515</v>
      </c>
      <c r="F54" s="77" t="s">
        <v>42</v>
      </c>
      <c r="G54" s="77">
        <v>85</v>
      </c>
      <c r="H54" s="77">
        <v>169</v>
      </c>
      <c r="I54" s="77">
        <v>100</v>
      </c>
      <c r="J54" s="77">
        <v>110</v>
      </c>
      <c r="K54" s="77">
        <v>182</v>
      </c>
      <c r="L54" s="77">
        <v>248</v>
      </c>
      <c r="M54" s="77">
        <v>75</v>
      </c>
      <c r="N54" s="77">
        <v>62</v>
      </c>
      <c r="O54" s="77">
        <v>61</v>
      </c>
      <c r="P54" s="77">
        <v>73</v>
      </c>
      <c r="Q54" s="77">
        <v>97</v>
      </c>
      <c r="R54" s="77">
        <v>193</v>
      </c>
      <c r="S54" s="77">
        <v>181</v>
      </c>
      <c r="T54" s="77">
        <v>1</v>
      </c>
      <c r="U54" s="77">
        <v>145</v>
      </c>
    </row>
    <row r="55" spans="1:21" s="113" customFormat="1">
      <c r="A55" s="112" t="s">
        <v>41</v>
      </c>
      <c r="B55" s="111">
        <f>SUM(G55:U55)</f>
        <v>1724</v>
      </c>
      <c r="F55" s="113" t="s">
        <v>40</v>
      </c>
      <c r="G55" s="113">
        <f>IF($G54=""," ",VLOOKUP($G54,Rennerstabel!$G$6:$AK$275,4,FALSE))*2</f>
        <v>568</v>
      </c>
      <c r="H55" s="113">
        <f>IF($H54=""," ",VLOOKUP($H54,Rennerstabel!$G$6:$AK$275,4,FALSE))</f>
        <v>145</v>
      </c>
      <c r="I55" s="113">
        <f>IF($I54=""," ",VLOOKUP($I54,Rennerstabel!$G$6:$AK$275,4,FALSE))</f>
        <v>0</v>
      </c>
      <c r="J55" s="113">
        <f>IF($J54=""," ",VLOOKUP($J54,Rennerstabel!$G$6:$AK$275,4,FALSE))</f>
        <v>85</v>
      </c>
      <c r="K55" s="113">
        <f>IF($K54=""," ",VLOOKUP($K54,Rennerstabel!$G$6:$AK$275,4,FALSE))</f>
        <v>0</v>
      </c>
      <c r="L55" s="113">
        <f>IF($L54=""," ",VLOOKUP($L54,Rennerstabel!$G$6:$AK$275,4,FALSE))</f>
        <v>56</v>
      </c>
      <c r="M55" s="113">
        <f>IF($M54=""," ",VLOOKUP($M54,Rennerstabel!$G$6:$AK$275,4,FALSE))</f>
        <v>0</v>
      </c>
      <c r="N55" s="113">
        <f>IF($N54=""," ",VLOOKUP($N54,Rennerstabel!$G$6:$AK$275,4,FALSE))</f>
        <v>234</v>
      </c>
      <c r="O55" s="113">
        <f>IF($O54=""," ",VLOOKUP($O54,Rennerstabel!$G$6:$AK$275,4,FALSE))</f>
        <v>17</v>
      </c>
      <c r="P55" s="113">
        <f>IF($P54=""," ",VLOOKUP($P54,Rennerstabel!$G$6:$AK$275,4,FALSE))</f>
        <v>0</v>
      </c>
      <c r="Q55" s="113">
        <f>IF($Q54=""," ",VLOOKUP($Q54,Rennerstabel!$G$6:$AK$275,4,FALSE))</f>
        <v>53</v>
      </c>
      <c r="R55" s="113">
        <f>IF($R54=""," ",VLOOKUP($R54,Rennerstabel!$G$6:$AK$275,4,FALSE))</f>
        <v>0</v>
      </c>
      <c r="S55" s="113">
        <f>IF($S54=""," ",VLOOKUP($S54,Rennerstabel!$G$6:$AK$275,4,FALSE))</f>
        <v>151</v>
      </c>
      <c r="T55" s="113">
        <f>IF($T54=""," ",VLOOKUP($T54,Rennerstabel!$G$6:$AK$275,4,FALSE))</f>
        <v>0</v>
      </c>
      <c r="U55" s="113">
        <f>IF($U54=""," ",VLOOKUP($U54,Rennerstabel!$G$6:$AK$275,4,FALSE))</f>
        <v>415</v>
      </c>
    </row>
    <row r="56" spans="1:21">
      <c r="A56" s="76">
        <f>A54+1</f>
        <v>28</v>
      </c>
      <c r="B56" s="114" t="s">
        <v>487</v>
      </c>
      <c r="C56" s="114"/>
      <c r="E56" s="77" t="s">
        <v>380</v>
      </c>
      <c r="F56" s="77" t="s">
        <v>42</v>
      </c>
      <c r="G56" s="77">
        <v>193</v>
      </c>
      <c r="H56" s="77">
        <v>1</v>
      </c>
      <c r="I56" s="77">
        <v>205</v>
      </c>
      <c r="J56" s="77">
        <v>145</v>
      </c>
      <c r="K56" s="77">
        <v>121</v>
      </c>
      <c r="L56" s="77">
        <v>158</v>
      </c>
      <c r="M56" s="77">
        <v>97</v>
      </c>
      <c r="N56" s="77">
        <v>241</v>
      </c>
      <c r="O56" s="77">
        <v>85</v>
      </c>
      <c r="P56" s="77">
        <v>73</v>
      </c>
      <c r="Q56" s="77">
        <v>181</v>
      </c>
      <c r="R56" s="77">
        <v>157</v>
      </c>
      <c r="S56" s="77">
        <v>100</v>
      </c>
      <c r="T56" s="77">
        <v>98</v>
      </c>
      <c r="U56" s="77">
        <v>169</v>
      </c>
    </row>
    <row r="57" spans="1:21" s="113" customFormat="1">
      <c r="A57" s="112" t="s">
        <v>41</v>
      </c>
      <c r="B57" s="111">
        <f>SUM(G57:U57)</f>
        <v>1444</v>
      </c>
      <c r="F57" s="113" t="s">
        <v>40</v>
      </c>
      <c r="G57" s="113">
        <f>IF($G56=""," ",VLOOKUP($G56,Rennerstabel!$G$6:$AK$275,4,FALSE))*2</f>
        <v>0</v>
      </c>
      <c r="H57" s="113">
        <f>IF($H56=""," ",VLOOKUP($H56,Rennerstabel!$G$6:$AK$275,4,FALSE))</f>
        <v>0</v>
      </c>
      <c r="I57" s="113">
        <f>IF($I56=""," ",VLOOKUP($I56,Rennerstabel!$G$6:$AK$275,4,FALSE))</f>
        <v>0</v>
      </c>
      <c r="J57" s="113">
        <f>IF($J56=""," ",VLOOKUP($J56,Rennerstabel!$G$6:$AK$275,4,FALSE))</f>
        <v>415</v>
      </c>
      <c r="K57" s="113">
        <f>IF($K56=""," ",VLOOKUP($K56,Rennerstabel!$G$6:$AK$275,4,FALSE))</f>
        <v>60</v>
      </c>
      <c r="L57" s="113">
        <f>IF($L56=""," ",VLOOKUP($L56,Rennerstabel!$G$6:$AK$275,4,FALSE))</f>
        <v>7</v>
      </c>
      <c r="M57" s="113">
        <f>IF($M56=""," ",VLOOKUP($M56,Rennerstabel!$G$6:$AK$275,4,FALSE))</f>
        <v>53</v>
      </c>
      <c r="N57" s="113">
        <f>IF($N56=""," ",VLOOKUP($N56,Rennerstabel!$G$6:$AK$275,4,FALSE))</f>
        <v>259</v>
      </c>
      <c r="O57" s="113">
        <f>IF($O56=""," ",VLOOKUP($O56,Rennerstabel!$G$6:$AK$275,4,FALSE))</f>
        <v>284</v>
      </c>
      <c r="P57" s="113">
        <f>IF($P56=""," ",VLOOKUP($P56,Rennerstabel!$G$6:$AK$275,4,FALSE))</f>
        <v>0</v>
      </c>
      <c r="Q57" s="113">
        <f>IF($Q56=""," ",VLOOKUP($Q56,Rennerstabel!$G$6:$AK$275,4,FALSE))</f>
        <v>151</v>
      </c>
      <c r="R57" s="113">
        <f>IF($R56=""," ",VLOOKUP($R56,Rennerstabel!$G$6:$AK$275,4,FALSE))</f>
        <v>0</v>
      </c>
      <c r="S57" s="113">
        <f>IF($S56=""," ",VLOOKUP($S56,Rennerstabel!$G$6:$AK$275,4,FALSE))</f>
        <v>0</v>
      </c>
      <c r="T57" s="113">
        <f>IF($T56=""," ",VLOOKUP($T56,Rennerstabel!$G$6:$AK$275,4,FALSE))</f>
        <v>70</v>
      </c>
      <c r="U57" s="113">
        <f>IF($U56=""," ",VLOOKUP($U56,Rennerstabel!$G$6:$AK$275,4,FALSE))</f>
        <v>145</v>
      </c>
    </row>
    <row r="58" spans="1:21">
      <c r="A58" s="76">
        <f>A56+1</f>
        <v>29</v>
      </c>
      <c r="B58" s="114" t="s">
        <v>488</v>
      </c>
      <c r="C58" s="114"/>
      <c r="E58" s="77" t="s">
        <v>517</v>
      </c>
      <c r="F58" s="77" t="s">
        <v>42</v>
      </c>
      <c r="G58" s="77">
        <v>193</v>
      </c>
      <c r="H58" s="77">
        <v>181</v>
      </c>
      <c r="I58" s="77">
        <v>145</v>
      </c>
      <c r="J58" s="77">
        <v>248</v>
      </c>
      <c r="K58" s="77">
        <v>157</v>
      </c>
      <c r="L58" s="77">
        <v>110</v>
      </c>
      <c r="M58" s="77">
        <v>121</v>
      </c>
      <c r="N58" s="77">
        <v>169</v>
      </c>
      <c r="O58" s="77">
        <v>5</v>
      </c>
      <c r="P58" s="77">
        <v>1</v>
      </c>
      <c r="Q58" s="77">
        <v>61</v>
      </c>
      <c r="R58" s="77">
        <v>100</v>
      </c>
      <c r="S58" s="77">
        <v>85</v>
      </c>
      <c r="T58" s="77">
        <v>97</v>
      </c>
      <c r="U58" s="77">
        <v>241</v>
      </c>
    </row>
    <row r="59" spans="1:21" s="113" customFormat="1">
      <c r="A59" s="112" t="s">
        <v>41</v>
      </c>
      <c r="B59" s="111">
        <f>SUM(G59:U59)</f>
        <v>1575</v>
      </c>
      <c r="F59" s="113" t="s">
        <v>40</v>
      </c>
      <c r="G59" s="113">
        <f>IF($G58=""," ",VLOOKUP($G58,Rennerstabel!$G$6:$AK$275,4,FALSE))*2</f>
        <v>0</v>
      </c>
      <c r="H59" s="113">
        <f>IF($H58=""," ",VLOOKUP($H58,Rennerstabel!$G$6:$AK$275,4,FALSE))</f>
        <v>151</v>
      </c>
      <c r="I59" s="113">
        <f>IF($I58=""," ",VLOOKUP($I58,Rennerstabel!$G$6:$AK$275,4,FALSE))</f>
        <v>415</v>
      </c>
      <c r="J59" s="113">
        <f>IF($J58=""," ",VLOOKUP($J58,Rennerstabel!$G$6:$AK$275,4,FALSE))</f>
        <v>56</v>
      </c>
      <c r="K59" s="113">
        <f>IF($K58=""," ",VLOOKUP($K58,Rennerstabel!$G$6:$AK$275,4,FALSE))</f>
        <v>0</v>
      </c>
      <c r="L59" s="113">
        <f>IF($L58=""," ",VLOOKUP($L58,Rennerstabel!$G$6:$AK$275,4,FALSE))</f>
        <v>85</v>
      </c>
      <c r="M59" s="113">
        <f>IF($M58=""," ",VLOOKUP($M58,Rennerstabel!$G$6:$AK$275,4,FALSE))</f>
        <v>60</v>
      </c>
      <c r="N59" s="113">
        <f>IF($N58=""," ",VLOOKUP($N58,Rennerstabel!$G$6:$AK$275,4,FALSE))</f>
        <v>145</v>
      </c>
      <c r="O59" s="113">
        <f>IF($O58=""," ",VLOOKUP($O58,Rennerstabel!$G$6:$AK$275,4,FALSE))</f>
        <v>50</v>
      </c>
      <c r="P59" s="113">
        <f>IF($P58=""," ",VLOOKUP($P58,Rennerstabel!$G$6:$AK$275,4,FALSE))</f>
        <v>0</v>
      </c>
      <c r="Q59" s="113">
        <f>IF($Q58=""," ",VLOOKUP($Q58,Rennerstabel!$G$6:$AK$275,4,FALSE))</f>
        <v>17</v>
      </c>
      <c r="R59" s="113">
        <f>IF($R58=""," ",VLOOKUP($R58,Rennerstabel!$G$6:$AK$275,4,FALSE))</f>
        <v>0</v>
      </c>
      <c r="S59" s="113">
        <f>IF($S58=""," ",VLOOKUP($S58,Rennerstabel!$G$6:$AK$275,4,FALSE))</f>
        <v>284</v>
      </c>
      <c r="T59" s="113">
        <f>IF($T58=""," ",VLOOKUP($T58,Rennerstabel!$G$6:$AK$275,4,FALSE))</f>
        <v>53</v>
      </c>
      <c r="U59" s="113">
        <f>IF($U58=""," ",VLOOKUP($U58,Rennerstabel!$G$6:$AK$275,4,FALSE))</f>
        <v>259</v>
      </c>
    </row>
    <row r="60" spans="1:21">
      <c r="A60" s="76">
        <f>A58+1</f>
        <v>30</v>
      </c>
      <c r="B60" s="114" t="s">
        <v>489</v>
      </c>
      <c r="C60" s="114"/>
      <c r="E60" s="77" t="s">
        <v>318</v>
      </c>
      <c r="F60" s="77" t="s">
        <v>42</v>
      </c>
      <c r="G60" s="77">
        <v>1</v>
      </c>
      <c r="H60" s="77">
        <v>157</v>
      </c>
      <c r="I60" s="77">
        <v>169</v>
      </c>
      <c r="J60" s="77">
        <v>85</v>
      </c>
      <c r="K60" s="77">
        <v>109</v>
      </c>
      <c r="L60" s="77">
        <v>121</v>
      </c>
      <c r="M60" s="77">
        <v>181</v>
      </c>
      <c r="N60" s="77">
        <v>193</v>
      </c>
      <c r="O60" s="77">
        <v>230</v>
      </c>
      <c r="P60" s="77">
        <v>49</v>
      </c>
      <c r="Q60" s="77">
        <v>145</v>
      </c>
      <c r="R60" s="77">
        <v>97</v>
      </c>
      <c r="S60" s="77">
        <v>25</v>
      </c>
      <c r="T60" s="77">
        <v>100</v>
      </c>
      <c r="U60" s="77">
        <v>61</v>
      </c>
    </row>
    <row r="61" spans="1:21" s="113" customFormat="1">
      <c r="A61" s="112" t="s">
        <v>41</v>
      </c>
      <c r="B61" s="111">
        <f>SUM(G61:U61)</f>
        <v>1322</v>
      </c>
      <c r="F61" s="113" t="s">
        <v>40</v>
      </c>
      <c r="G61" s="113">
        <f>IF($G60=""," ",VLOOKUP($G60,Rennerstabel!$G$6:$AK$275,4,FALSE))*2</f>
        <v>0</v>
      </c>
      <c r="H61" s="113">
        <f>IF($H60=""," ",VLOOKUP($H60,Rennerstabel!$G$6:$AK$275,4,FALSE))</f>
        <v>0</v>
      </c>
      <c r="I61" s="113">
        <f>IF($I60=""," ",VLOOKUP($I60,Rennerstabel!$G$6:$AK$275,4,FALSE))</f>
        <v>145</v>
      </c>
      <c r="J61" s="113">
        <f>IF($J60=""," ",VLOOKUP($J60,Rennerstabel!$G$6:$AK$275,4,FALSE))</f>
        <v>284</v>
      </c>
      <c r="K61" s="113">
        <f>IF($K60=""," ",VLOOKUP($K60,Rennerstabel!$G$6:$AK$275,4,FALSE))</f>
        <v>24</v>
      </c>
      <c r="L61" s="113">
        <f>IF($L60=""," ",VLOOKUP($L60,Rennerstabel!$G$6:$AK$275,4,FALSE))</f>
        <v>60</v>
      </c>
      <c r="M61" s="113">
        <f>IF($M60=""," ",VLOOKUP($M60,Rennerstabel!$G$6:$AK$275,4,FALSE))</f>
        <v>151</v>
      </c>
      <c r="N61" s="113">
        <f>IF($N60=""," ",VLOOKUP($N60,Rennerstabel!$G$6:$AK$275,4,FALSE))</f>
        <v>0</v>
      </c>
      <c r="O61" s="113">
        <f>IF($O60=""," ",VLOOKUP($O60,Rennerstabel!$G$6:$AK$275,4,FALSE))</f>
        <v>30</v>
      </c>
      <c r="P61" s="113">
        <f>IF($P60=""," ",VLOOKUP($P60,Rennerstabel!$G$6:$AK$275,4,FALSE))</f>
        <v>0</v>
      </c>
      <c r="Q61" s="113">
        <f>IF($Q60=""," ",VLOOKUP($Q60,Rennerstabel!$G$6:$AK$275,4,FALSE))</f>
        <v>415</v>
      </c>
      <c r="R61" s="113">
        <f>IF($R60=""," ",VLOOKUP($R60,Rennerstabel!$G$6:$AK$275,4,FALSE))</f>
        <v>53</v>
      </c>
      <c r="S61" s="113">
        <f>IF($S60=""," ",VLOOKUP($S60,Rennerstabel!$G$6:$AK$275,4,FALSE))</f>
        <v>143</v>
      </c>
      <c r="T61" s="113">
        <f>IF($T60=""," ",VLOOKUP($T60,Rennerstabel!$G$6:$AK$275,4,FALSE))</f>
        <v>0</v>
      </c>
      <c r="U61" s="113">
        <f>IF($U60=""," ",VLOOKUP($U60,Rennerstabel!$G$6:$AK$275,4,FALSE))</f>
        <v>17</v>
      </c>
    </row>
    <row r="62" spans="1:21">
      <c r="A62" s="76">
        <f>A60+1</f>
        <v>31</v>
      </c>
      <c r="B62" s="114" t="s">
        <v>526</v>
      </c>
      <c r="C62" s="114" t="s">
        <v>489</v>
      </c>
      <c r="E62" s="77" t="s">
        <v>318</v>
      </c>
      <c r="F62" s="77" t="s">
        <v>42</v>
      </c>
      <c r="G62" s="77">
        <v>100</v>
      </c>
      <c r="H62" s="77">
        <v>85</v>
      </c>
      <c r="I62" s="77">
        <v>169</v>
      </c>
      <c r="J62" s="77">
        <v>110</v>
      </c>
      <c r="K62" s="77">
        <v>193</v>
      </c>
      <c r="L62" s="77">
        <v>145</v>
      </c>
      <c r="M62" s="77">
        <v>1</v>
      </c>
      <c r="N62" s="77">
        <v>181</v>
      </c>
      <c r="O62" s="77">
        <v>121</v>
      </c>
      <c r="P62" s="77">
        <v>97</v>
      </c>
      <c r="Q62" s="77">
        <v>122</v>
      </c>
      <c r="R62" s="77">
        <v>147</v>
      </c>
      <c r="S62" s="77">
        <v>157</v>
      </c>
      <c r="T62" s="77">
        <v>172</v>
      </c>
      <c r="U62" s="77">
        <v>194</v>
      </c>
    </row>
    <row r="63" spans="1:21" s="113" customFormat="1">
      <c r="A63" s="112" t="s">
        <v>41</v>
      </c>
      <c r="B63" s="111">
        <f>SUM(G63:U63)</f>
        <v>1380</v>
      </c>
      <c r="F63" s="113" t="s">
        <v>40</v>
      </c>
      <c r="G63" s="113">
        <f>IF($G62=""," ",VLOOKUP($G62,Rennerstabel!$G$6:$AK$275,4,FALSE))*2</f>
        <v>0</v>
      </c>
      <c r="H63" s="113">
        <f>IF($H62=""," ",VLOOKUP($H62,Rennerstabel!$G$6:$AK$275,4,FALSE))</f>
        <v>284</v>
      </c>
      <c r="I63" s="113">
        <f>IF($I62=""," ",VLOOKUP($I62,Rennerstabel!$G$6:$AK$275,4,FALSE))</f>
        <v>145</v>
      </c>
      <c r="J63" s="113">
        <f>IF($J62=""," ",VLOOKUP($J62,Rennerstabel!$G$6:$AK$275,4,FALSE))</f>
        <v>85</v>
      </c>
      <c r="K63" s="113">
        <f>IF($K62=""," ",VLOOKUP($K62,Rennerstabel!$G$6:$AK$275,4,FALSE))</f>
        <v>0</v>
      </c>
      <c r="L63" s="113">
        <f>IF($L62=""," ",VLOOKUP($L62,Rennerstabel!$G$6:$AK$275,4,FALSE))</f>
        <v>415</v>
      </c>
      <c r="M63" s="113">
        <f>IF($M62=""," ",VLOOKUP($M62,Rennerstabel!$G$6:$AK$275,4,FALSE))</f>
        <v>0</v>
      </c>
      <c r="N63" s="113">
        <f>IF($N62=""," ",VLOOKUP($N62,Rennerstabel!$G$6:$AK$275,4,FALSE))</f>
        <v>151</v>
      </c>
      <c r="O63" s="113">
        <f>IF($O62=""," ",VLOOKUP($O62,Rennerstabel!$G$6:$AK$275,4,FALSE))</f>
        <v>60</v>
      </c>
      <c r="P63" s="113">
        <f>IF($P62=""," ",VLOOKUP($P62,Rennerstabel!$G$6:$AK$275,4,FALSE))</f>
        <v>53</v>
      </c>
      <c r="Q63" s="113">
        <f>IF($Q62=""," ",VLOOKUP($Q62,Rennerstabel!$G$6:$AK$275,4,FALSE))</f>
        <v>53</v>
      </c>
      <c r="R63" s="113">
        <f>IF($R62=""," ",VLOOKUP($R62,Rennerstabel!$G$6:$AK$275,4,FALSE))</f>
        <v>35</v>
      </c>
      <c r="S63" s="113">
        <f>IF($S62=""," ",VLOOKUP($S62,Rennerstabel!$G$6:$AK$275,4,FALSE))</f>
        <v>0</v>
      </c>
      <c r="T63" s="113">
        <f>IF($T62=""," ",VLOOKUP($T62,Rennerstabel!$G$6:$AK$275,4,FALSE))</f>
        <v>70</v>
      </c>
      <c r="U63" s="113">
        <f>IF($U62=""," ",VLOOKUP($U62,Rennerstabel!$G$6:$AK$275,4,FALSE))</f>
        <v>29</v>
      </c>
    </row>
    <row r="64" spans="1:21">
      <c r="A64" s="76">
        <f>A62+1</f>
        <v>32</v>
      </c>
      <c r="B64" s="114" t="s">
        <v>490</v>
      </c>
      <c r="C64" s="114"/>
      <c r="E64" s="77" t="s">
        <v>79</v>
      </c>
      <c r="F64" s="77" t="s">
        <v>42</v>
      </c>
      <c r="G64" s="77">
        <v>193</v>
      </c>
      <c r="H64" s="77">
        <v>1</v>
      </c>
      <c r="I64" s="77">
        <v>145</v>
      </c>
      <c r="J64" s="77">
        <v>25</v>
      </c>
      <c r="K64" s="77">
        <v>157</v>
      </c>
      <c r="L64" s="77">
        <v>121</v>
      </c>
      <c r="M64" s="77">
        <v>181</v>
      </c>
      <c r="N64" s="77">
        <v>122</v>
      </c>
      <c r="O64" s="77">
        <v>241</v>
      </c>
      <c r="P64" s="77">
        <v>97</v>
      </c>
      <c r="Q64" s="77">
        <v>100</v>
      </c>
      <c r="R64" s="77">
        <v>169</v>
      </c>
      <c r="S64" s="77">
        <v>85</v>
      </c>
      <c r="T64" s="77">
        <v>110</v>
      </c>
      <c r="U64" s="77">
        <v>42</v>
      </c>
    </row>
    <row r="65" spans="1:21" s="113" customFormat="1">
      <c r="A65" s="112" t="s">
        <v>41</v>
      </c>
      <c r="B65" s="111">
        <f>SUM(G65:U65)</f>
        <v>1648</v>
      </c>
      <c r="F65" s="113" t="s">
        <v>40</v>
      </c>
      <c r="G65" s="113">
        <f>IF($G64=""," ",VLOOKUP($G64,Rennerstabel!$G$6:$AK$275,4,FALSE))*2</f>
        <v>0</v>
      </c>
      <c r="H65" s="113">
        <f>IF($H64=""," ",VLOOKUP($H64,Rennerstabel!$G$6:$AK$275,4,FALSE))</f>
        <v>0</v>
      </c>
      <c r="I65" s="113">
        <f>IF($I64=""," ",VLOOKUP($I64,Rennerstabel!$G$6:$AK$275,4,FALSE))</f>
        <v>415</v>
      </c>
      <c r="J65" s="113">
        <f>IF($J64=""," ",VLOOKUP($J64,Rennerstabel!$G$6:$AK$275,4,FALSE))</f>
        <v>143</v>
      </c>
      <c r="K65" s="113">
        <f>IF($K64=""," ",VLOOKUP($K64,Rennerstabel!$G$6:$AK$275,4,FALSE))</f>
        <v>0</v>
      </c>
      <c r="L65" s="113">
        <f>IF($L64=""," ",VLOOKUP($L64,Rennerstabel!$G$6:$AK$275,4,FALSE))</f>
        <v>60</v>
      </c>
      <c r="M65" s="113">
        <f>IF($M64=""," ",VLOOKUP($M64,Rennerstabel!$G$6:$AK$275,4,FALSE))</f>
        <v>151</v>
      </c>
      <c r="N65" s="113">
        <f>IF($N64=""," ",VLOOKUP($N64,Rennerstabel!$G$6:$AK$275,4,FALSE))</f>
        <v>53</v>
      </c>
      <c r="O65" s="113">
        <f>IF($O64=""," ",VLOOKUP($O64,Rennerstabel!$G$6:$AK$275,4,FALSE))</f>
        <v>259</v>
      </c>
      <c r="P65" s="113">
        <f>IF($P64=""," ",VLOOKUP($P64,Rennerstabel!$G$6:$AK$275,4,FALSE))</f>
        <v>53</v>
      </c>
      <c r="Q65" s="113">
        <f>IF($Q64=""," ",VLOOKUP($Q64,Rennerstabel!$G$6:$AK$275,4,FALSE))</f>
        <v>0</v>
      </c>
      <c r="R65" s="113">
        <f>IF($R64=""," ",VLOOKUP($R64,Rennerstabel!$G$6:$AK$275,4,FALSE))</f>
        <v>145</v>
      </c>
      <c r="S65" s="113">
        <f>IF($S64=""," ",VLOOKUP($S64,Rennerstabel!$G$6:$AK$275,4,FALSE))</f>
        <v>284</v>
      </c>
      <c r="T65" s="113">
        <f>IF($T64=""," ",VLOOKUP($T64,Rennerstabel!$G$6:$AK$275,4,FALSE))</f>
        <v>85</v>
      </c>
      <c r="U65" s="113">
        <f>IF($U64=""," ",VLOOKUP($U64,Rennerstabel!$G$6:$AK$275,4,FALSE))</f>
        <v>0</v>
      </c>
    </row>
    <row r="66" spans="1:21">
      <c r="A66" s="76">
        <f>A64+1</f>
        <v>33</v>
      </c>
      <c r="B66" s="114" t="s">
        <v>527</v>
      </c>
      <c r="C66" s="114" t="s">
        <v>490</v>
      </c>
      <c r="E66" s="77" t="s">
        <v>79</v>
      </c>
      <c r="F66" s="77" t="s">
        <v>42</v>
      </c>
      <c r="G66" s="77">
        <v>193</v>
      </c>
      <c r="H66" s="77">
        <v>1</v>
      </c>
      <c r="I66" s="77">
        <v>145</v>
      </c>
      <c r="J66" s="77">
        <v>104</v>
      </c>
      <c r="K66" s="77">
        <v>172</v>
      </c>
      <c r="L66" s="77">
        <v>121</v>
      </c>
      <c r="M66" s="77">
        <v>98</v>
      </c>
      <c r="N66" s="77">
        <v>122</v>
      </c>
      <c r="O66" s="77">
        <v>241</v>
      </c>
      <c r="P66" s="77">
        <v>97</v>
      </c>
      <c r="Q66" s="77">
        <v>100</v>
      </c>
      <c r="R66" s="77">
        <v>169</v>
      </c>
      <c r="S66" s="77">
        <v>85</v>
      </c>
      <c r="T66" s="77">
        <v>110</v>
      </c>
      <c r="U66" s="77">
        <v>173</v>
      </c>
    </row>
    <row r="67" spans="1:21" s="113" customFormat="1">
      <c r="A67" s="112" t="s">
        <v>41</v>
      </c>
      <c r="B67" s="111">
        <f>SUM(G67:U67)</f>
        <v>1506</v>
      </c>
      <c r="F67" s="113" t="s">
        <v>40</v>
      </c>
      <c r="G67" s="113">
        <f>IF($G66=""," ",VLOOKUP($G66,Rennerstabel!$G$6:$AK$275,4,FALSE))*2</f>
        <v>0</v>
      </c>
      <c r="H67" s="113">
        <f>IF($H66=""," ",VLOOKUP($H66,Rennerstabel!$G$6:$AK$275,4,FALSE))</f>
        <v>0</v>
      </c>
      <c r="I67" s="113">
        <f>IF($I66=""," ",VLOOKUP($I66,Rennerstabel!$G$6:$AK$275,4,FALSE))</f>
        <v>415</v>
      </c>
      <c r="J67" s="113">
        <f>IF($J66=""," ",VLOOKUP($J66,Rennerstabel!$G$6:$AK$275,4,FALSE))</f>
        <v>3</v>
      </c>
      <c r="K67" s="113">
        <f>IF($K66=""," ",VLOOKUP($K66,Rennerstabel!$G$6:$AK$275,4,FALSE))</f>
        <v>70</v>
      </c>
      <c r="L67" s="113">
        <f>IF($L66=""," ",VLOOKUP($L66,Rennerstabel!$G$6:$AK$275,4,FALSE))</f>
        <v>60</v>
      </c>
      <c r="M67" s="113">
        <f>IF($M66=""," ",VLOOKUP($M66,Rennerstabel!$G$6:$AK$275,4,FALSE))</f>
        <v>70</v>
      </c>
      <c r="N67" s="113">
        <f>IF($N66=""," ",VLOOKUP($N66,Rennerstabel!$G$6:$AK$275,4,FALSE))</f>
        <v>53</v>
      </c>
      <c r="O67" s="113">
        <f>IF($O66=""," ",VLOOKUP($O66,Rennerstabel!$G$6:$AK$275,4,FALSE))</f>
        <v>259</v>
      </c>
      <c r="P67" s="113">
        <f>IF($P66=""," ",VLOOKUP($P66,Rennerstabel!$G$6:$AK$275,4,FALSE))</f>
        <v>53</v>
      </c>
      <c r="Q67" s="113">
        <f>IF($Q66=""," ",VLOOKUP($Q66,Rennerstabel!$G$6:$AK$275,4,FALSE))</f>
        <v>0</v>
      </c>
      <c r="R67" s="113">
        <f>IF($R66=""," ",VLOOKUP($R66,Rennerstabel!$G$6:$AK$275,4,FALSE))</f>
        <v>145</v>
      </c>
      <c r="S67" s="113">
        <f>IF($S66=""," ",VLOOKUP($S66,Rennerstabel!$G$6:$AK$275,4,FALSE))</f>
        <v>284</v>
      </c>
      <c r="T67" s="113">
        <f>IF($T66=""," ",VLOOKUP($T66,Rennerstabel!$G$6:$AK$275,4,FALSE))</f>
        <v>85</v>
      </c>
      <c r="U67" s="113">
        <f>IF($U66=""," ",VLOOKUP($U66,Rennerstabel!$G$6:$AK$275,4,FALSE))</f>
        <v>9</v>
      </c>
    </row>
    <row r="68" spans="1:21">
      <c r="A68" s="76">
        <f>A66+1</f>
        <v>34</v>
      </c>
      <c r="B68" s="114" t="s">
        <v>528</v>
      </c>
      <c r="C68" s="114" t="s">
        <v>491</v>
      </c>
      <c r="E68" s="77" t="s">
        <v>380</v>
      </c>
      <c r="F68" s="77" t="s">
        <v>42</v>
      </c>
      <c r="G68" s="77">
        <v>1</v>
      </c>
      <c r="H68" s="77">
        <v>145</v>
      </c>
      <c r="I68" s="77">
        <v>98</v>
      </c>
      <c r="J68" s="77">
        <v>18</v>
      </c>
      <c r="K68" s="77">
        <v>25</v>
      </c>
      <c r="L68" s="77">
        <v>104</v>
      </c>
      <c r="M68" s="77">
        <v>229</v>
      </c>
      <c r="N68" s="77">
        <v>193</v>
      </c>
      <c r="O68" s="77">
        <v>158</v>
      </c>
      <c r="P68" s="77">
        <v>100</v>
      </c>
      <c r="Q68" s="77">
        <v>62</v>
      </c>
      <c r="R68" s="77">
        <v>110</v>
      </c>
      <c r="S68" s="77">
        <v>85</v>
      </c>
      <c r="T68" s="77">
        <v>172</v>
      </c>
      <c r="U68" s="77">
        <v>97</v>
      </c>
    </row>
    <row r="69" spans="1:21" s="113" customFormat="1">
      <c r="A69" s="112" t="s">
        <v>41</v>
      </c>
      <c r="B69" s="111">
        <f>SUM(G69:U69)</f>
        <v>1458</v>
      </c>
      <c r="F69" s="113" t="s">
        <v>40</v>
      </c>
      <c r="G69" s="113">
        <f>IF($G68=""," ",VLOOKUP($G68,Rennerstabel!$G$6:$AK$275,4,FALSE))*2</f>
        <v>0</v>
      </c>
      <c r="H69" s="113">
        <f>IF($H68=""," ",VLOOKUP($H68,Rennerstabel!$G$6:$AK$275,4,FALSE))</f>
        <v>415</v>
      </c>
      <c r="I69" s="113">
        <f>IF($I68=""," ",VLOOKUP($I68,Rennerstabel!$G$6:$AK$275,4,FALSE))</f>
        <v>70</v>
      </c>
      <c r="J69" s="113">
        <f>IF($J68=""," ",VLOOKUP($J68,Rennerstabel!$G$6:$AK$275,4,FALSE))</f>
        <v>60</v>
      </c>
      <c r="K69" s="113">
        <f>IF($K68=""," ",VLOOKUP($K68,Rennerstabel!$G$6:$AK$275,4,FALSE))</f>
        <v>143</v>
      </c>
      <c r="L69" s="113">
        <f>IF($L68=""," ",VLOOKUP($L68,Rennerstabel!$G$6:$AK$275,4,FALSE))</f>
        <v>3</v>
      </c>
      <c r="M69" s="113">
        <f>IF($M68=""," ",VLOOKUP($M68,Rennerstabel!$G$6:$AK$275,4,FALSE))</f>
        <v>34</v>
      </c>
      <c r="N69" s="113">
        <f>IF($N68=""," ",VLOOKUP($N68,Rennerstabel!$G$6:$AK$275,4,FALSE))</f>
        <v>0</v>
      </c>
      <c r="O69" s="113">
        <f>IF($O68=""," ",VLOOKUP($O68,Rennerstabel!$G$6:$AK$275,4,FALSE))</f>
        <v>7</v>
      </c>
      <c r="P69" s="113">
        <f>IF($P68=""," ",VLOOKUP($P68,Rennerstabel!$G$6:$AK$275,4,FALSE))</f>
        <v>0</v>
      </c>
      <c r="Q69" s="113">
        <f>IF($Q68=""," ",VLOOKUP($Q68,Rennerstabel!$G$6:$AK$275,4,FALSE))</f>
        <v>234</v>
      </c>
      <c r="R69" s="113">
        <f>IF($R68=""," ",VLOOKUP($R68,Rennerstabel!$G$6:$AK$275,4,FALSE))</f>
        <v>85</v>
      </c>
      <c r="S69" s="113">
        <f>IF($S68=""," ",VLOOKUP($S68,Rennerstabel!$G$6:$AK$275,4,FALSE))</f>
        <v>284</v>
      </c>
      <c r="T69" s="113">
        <f>IF($T68=""," ",VLOOKUP($T68,Rennerstabel!$G$6:$AK$275,4,FALSE))</f>
        <v>70</v>
      </c>
      <c r="U69" s="113">
        <f>IF($U68=""," ",VLOOKUP($U68,Rennerstabel!$G$6:$AK$275,4,FALSE))</f>
        <v>53</v>
      </c>
    </row>
    <row r="70" spans="1:21">
      <c r="A70" s="76">
        <f>A68+1</f>
        <v>35</v>
      </c>
      <c r="B70" s="114" t="s">
        <v>492</v>
      </c>
      <c r="C70" s="114"/>
      <c r="E70" s="77" t="s">
        <v>344</v>
      </c>
      <c r="F70" s="77" t="s">
        <v>42</v>
      </c>
      <c r="G70" s="77">
        <v>1</v>
      </c>
      <c r="H70" s="77">
        <v>5</v>
      </c>
      <c r="I70" s="77">
        <v>85</v>
      </c>
      <c r="J70" s="77">
        <v>100</v>
      </c>
      <c r="K70" s="77">
        <v>104</v>
      </c>
      <c r="L70" s="77">
        <v>110</v>
      </c>
      <c r="M70" s="77">
        <v>129</v>
      </c>
      <c r="N70" s="77">
        <v>131</v>
      </c>
      <c r="O70" s="77">
        <v>159</v>
      </c>
      <c r="P70" s="77">
        <v>169</v>
      </c>
      <c r="Q70" s="77">
        <v>172</v>
      </c>
      <c r="R70" s="77">
        <v>182</v>
      </c>
      <c r="S70" s="77">
        <v>188</v>
      </c>
      <c r="T70" s="77">
        <v>193</v>
      </c>
      <c r="U70" s="77">
        <v>205</v>
      </c>
    </row>
    <row r="71" spans="1:21" s="113" customFormat="1">
      <c r="A71" s="112" t="s">
        <v>41</v>
      </c>
      <c r="B71" s="111">
        <f>SUM(G71:U71)</f>
        <v>642</v>
      </c>
      <c r="F71" s="113" t="s">
        <v>40</v>
      </c>
      <c r="G71" s="113">
        <f>IF($G70=""," ",VLOOKUP($G70,Rennerstabel!$G$6:$AK$275,4,FALSE))*2</f>
        <v>0</v>
      </c>
      <c r="H71" s="113">
        <f>IF($H70=""," ",VLOOKUP($H70,Rennerstabel!$G$6:$AK$275,4,FALSE))</f>
        <v>50</v>
      </c>
      <c r="I71" s="113">
        <f>IF($I70=""," ",VLOOKUP($I70,Rennerstabel!$G$6:$AK$275,4,FALSE))</f>
        <v>284</v>
      </c>
      <c r="J71" s="113">
        <f>IF($J70=""," ",VLOOKUP($J70,Rennerstabel!$G$6:$AK$275,4,FALSE))</f>
        <v>0</v>
      </c>
      <c r="K71" s="113">
        <f>IF($K70=""," ",VLOOKUP($K70,Rennerstabel!$G$6:$AK$275,4,FALSE))</f>
        <v>3</v>
      </c>
      <c r="L71" s="113">
        <f>IF($L70=""," ",VLOOKUP($L70,Rennerstabel!$G$6:$AK$275,4,FALSE))</f>
        <v>85</v>
      </c>
      <c r="M71" s="113">
        <f>IF($M70=""," ",VLOOKUP($M70,Rennerstabel!$G$6:$AK$275,4,FALSE))</f>
        <v>0</v>
      </c>
      <c r="N71" s="113">
        <f>IF($N70=""," ",VLOOKUP($N70,Rennerstabel!$G$6:$AK$275,4,FALSE))</f>
        <v>0</v>
      </c>
      <c r="O71" s="113">
        <f>IF($O70=""," ",VLOOKUP($O70,Rennerstabel!$G$6:$AK$275,4,FALSE))</f>
        <v>0</v>
      </c>
      <c r="P71" s="113">
        <f>IF($P70=""," ",VLOOKUP($P70,Rennerstabel!$G$6:$AK$275,4,FALSE))</f>
        <v>145</v>
      </c>
      <c r="Q71" s="113">
        <f>IF($Q70=""," ",VLOOKUP($Q70,Rennerstabel!$G$6:$AK$275,4,FALSE))</f>
        <v>70</v>
      </c>
      <c r="R71" s="113">
        <f>IF($R70=""," ",VLOOKUP($R70,Rennerstabel!$G$6:$AK$275,4,FALSE))</f>
        <v>0</v>
      </c>
      <c r="S71" s="113">
        <f>IF($S70=""," ",VLOOKUP($S70,Rennerstabel!$G$6:$AK$275,4,FALSE))</f>
        <v>5</v>
      </c>
      <c r="T71" s="113">
        <f>IF($T70=""," ",VLOOKUP($T70,Rennerstabel!$G$6:$AK$275,4,FALSE))</f>
        <v>0</v>
      </c>
      <c r="U71" s="113">
        <f>IF($U70=""," ",VLOOKUP($U70,Rennerstabel!$G$6:$AK$275,4,FALSE))</f>
        <v>0</v>
      </c>
    </row>
    <row r="72" spans="1:21">
      <c r="A72" s="76">
        <f>A70+1</f>
        <v>36</v>
      </c>
      <c r="B72" s="114" t="s">
        <v>494</v>
      </c>
      <c r="C72" s="114"/>
      <c r="E72" s="77" t="s">
        <v>518</v>
      </c>
      <c r="F72" s="77" t="s">
        <v>42</v>
      </c>
      <c r="G72" s="77">
        <v>1</v>
      </c>
      <c r="H72" s="77">
        <v>193</v>
      </c>
      <c r="I72" s="77">
        <v>5</v>
      </c>
      <c r="J72" s="77">
        <v>13</v>
      </c>
      <c r="K72" s="77">
        <v>100</v>
      </c>
      <c r="L72" s="77">
        <v>122</v>
      </c>
      <c r="M72" s="77">
        <v>229</v>
      </c>
      <c r="N72" s="77">
        <v>61</v>
      </c>
      <c r="O72" s="77">
        <v>25</v>
      </c>
      <c r="P72" s="77">
        <v>241</v>
      </c>
      <c r="Q72" s="77">
        <v>181</v>
      </c>
      <c r="R72" s="77">
        <v>121</v>
      </c>
      <c r="S72" s="77">
        <v>145</v>
      </c>
      <c r="T72" s="77">
        <v>85</v>
      </c>
      <c r="U72" s="77">
        <v>109</v>
      </c>
    </row>
    <row r="73" spans="1:21" s="113" customFormat="1">
      <c r="A73" s="112" t="s">
        <v>41</v>
      </c>
      <c r="B73" s="111">
        <f>SUM(G73:U73)</f>
        <v>1515</v>
      </c>
      <c r="F73" s="113" t="s">
        <v>40</v>
      </c>
      <c r="G73" s="113">
        <f>IF($G72=""," ",VLOOKUP($G72,Rennerstabel!$G$6:$AK$275,4,FALSE))*2</f>
        <v>0</v>
      </c>
      <c r="H73" s="113">
        <f>IF($H72=""," ",VLOOKUP($H72,Rennerstabel!$G$6:$AK$275,4,FALSE))</f>
        <v>0</v>
      </c>
      <c r="I73" s="113">
        <f>IF($I72=""," ",VLOOKUP($I72,Rennerstabel!$G$6:$AK$275,4,FALSE))</f>
        <v>50</v>
      </c>
      <c r="J73" s="113">
        <f>IF($J72=""," ",VLOOKUP($J72,Rennerstabel!$G$6:$AK$275,4,FALSE))</f>
        <v>25</v>
      </c>
      <c r="K73" s="113">
        <f>IF($K72=""," ",VLOOKUP($K72,Rennerstabel!$G$6:$AK$275,4,FALSE))</f>
        <v>0</v>
      </c>
      <c r="L73" s="113">
        <f>IF($L72=""," ",VLOOKUP($L72,Rennerstabel!$G$6:$AK$275,4,FALSE))</f>
        <v>53</v>
      </c>
      <c r="M73" s="113">
        <f>IF($M72=""," ",VLOOKUP($M72,Rennerstabel!$G$6:$AK$275,4,FALSE))</f>
        <v>34</v>
      </c>
      <c r="N73" s="113">
        <f>IF($N72=""," ",VLOOKUP($N72,Rennerstabel!$G$6:$AK$275,4,FALSE))</f>
        <v>17</v>
      </c>
      <c r="O73" s="113">
        <f>IF($O72=""," ",VLOOKUP($O72,Rennerstabel!$G$6:$AK$275,4,FALSE))</f>
        <v>143</v>
      </c>
      <c r="P73" s="113">
        <f>IF($P72=""," ",VLOOKUP($P72,Rennerstabel!$G$6:$AK$275,4,FALSE))</f>
        <v>259</v>
      </c>
      <c r="Q73" s="113">
        <f>IF($Q72=""," ",VLOOKUP($Q72,Rennerstabel!$G$6:$AK$275,4,FALSE))</f>
        <v>151</v>
      </c>
      <c r="R73" s="113">
        <f>IF($R72=""," ",VLOOKUP($R72,Rennerstabel!$G$6:$AK$275,4,FALSE))</f>
        <v>60</v>
      </c>
      <c r="S73" s="113">
        <f>IF($S72=""," ",VLOOKUP($S72,Rennerstabel!$G$6:$AK$275,4,FALSE))</f>
        <v>415</v>
      </c>
      <c r="T73" s="113">
        <f>IF($T72=""," ",VLOOKUP($T72,Rennerstabel!$G$6:$AK$275,4,FALSE))</f>
        <v>284</v>
      </c>
      <c r="U73" s="113">
        <f>IF($U72=""," ",VLOOKUP($U72,Rennerstabel!$G$6:$AK$275,4,FALSE))</f>
        <v>24</v>
      </c>
    </row>
    <row r="74" spans="1:21">
      <c r="A74" s="76">
        <f>A72+1</f>
        <v>37</v>
      </c>
      <c r="B74" s="114" t="s">
        <v>529</v>
      </c>
      <c r="C74" s="114" t="s">
        <v>493</v>
      </c>
      <c r="E74" s="77" t="s">
        <v>518</v>
      </c>
      <c r="F74" s="77" t="s">
        <v>42</v>
      </c>
      <c r="G74" s="77">
        <v>5</v>
      </c>
      <c r="H74" s="77">
        <v>1</v>
      </c>
      <c r="I74" s="77">
        <v>13</v>
      </c>
      <c r="J74" s="77">
        <v>193</v>
      </c>
      <c r="K74" s="77">
        <v>157</v>
      </c>
      <c r="L74" s="77">
        <v>49</v>
      </c>
      <c r="M74" s="77">
        <v>85</v>
      </c>
      <c r="N74" s="77">
        <v>61</v>
      </c>
      <c r="O74" s="77">
        <v>147</v>
      </c>
      <c r="P74" s="77">
        <v>109</v>
      </c>
      <c r="Q74" s="77">
        <v>74</v>
      </c>
      <c r="R74" s="77">
        <v>100</v>
      </c>
      <c r="S74" s="77">
        <v>122</v>
      </c>
      <c r="T74" s="77">
        <v>18</v>
      </c>
      <c r="U74" s="77">
        <v>241</v>
      </c>
    </row>
    <row r="75" spans="1:21" s="113" customFormat="1">
      <c r="A75" s="112" t="s">
        <v>41</v>
      </c>
      <c r="B75" s="111">
        <f>SUM(G75:U75)</f>
        <v>863</v>
      </c>
      <c r="F75" s="113" t="s">
        <v>40</v>
      </c>
      <c r="G75" s="113">
        <f>IF($G74=""," ",VLOOKUP($G74,Rennerstabel!$G$6:$AK$275,4,FALSE))*2</f>
        <v>100</v>
      </c>
      <c r="H75" s="113">
        <f>IF($H74=""," ",VLOOKUP($H74,Rennerstabel!$G$6:$AK$275,4,FALSE))</f>
        <v>0</v>
      </c>
      <c r="I75" s="113">
        <f>IF($I74=""," ",VLOOKUP($I74,Rennerstabel!$G$6:$AK$275,4,FALSE))</f>
        <v>25</v>
      </c>
      <c r="J75" s="113">
        <f>IF($J74=""," ",VLOOKUP($J74,Rennerstabel!$G$6:$AK$275,4,FALSE))</f>
        <v>0</v>
      </c>
      <c r="K75" s="113">
        <f>IF($K74=""," ",VLOOKUP($K74,Rennerstabel!$G$6:$AK$275,4,FALSE))</f>
        <v>0</v>
      </c>
      <c r="L75" s="113">
        <f>IF($L74=""," ",VLOOKUP($L74,Rennerstabel!$G$6:$AK$275,4,FALSE))</f>
        <v>0</v>
      </c>
      <c r="M75" s="113">
        <f>IF($M74=""," ",VLOOKUP($M74,Rennerstabel!$G$6:$AK$275,4,FALSE))</f>
        <v>284</v>
      </c>
      <c r="N75" s="113">
        <f>IF($N74=""," ",VLOOKUP($N74,Rennerstabel!$G$6:$AK$275,4,FALSE))</f>
        <v>17</v>
      </c>
      <c r="O75" s="113">
        <f>IF($O74=""," ",VLOOKUP($O74,Rennerstabel!$G$6:$AK$275,4,FALSE))</f>
        <v>35</v>
      </c>
      <c r="P75" s="113">
        <f>IF($P74=""," ",VLOOKUP($P74,Rennerstabel!$G$6:$AK$275,4,FALSE))</f>
        <v>24</v>
      </c>
      <c r="Q75" s="113">
        <f>IF($Q74=""," ",VLOOKUP($Q74,Rennerstabel!$G$6:$AK$275,4,FALSE))</f>
        <v>6</v>
      </c>
      <c r="R75" s="113">
        <f>IF($R74=""," ",VLOOKUP($R74,Rennerstabel!$G$6:$AK$275,4,FALSE))</f>
        <v>0</v>
      </c>
      <c r="S75" s="113">
        <f>IF($S74=""," ",VLOOKUP($S74,Rennerstabel!$G$6:$AK$275,4,FALSE))</f>
        <v>53</v>
      </c>
      <c r="T75" s="113">
        <f>IF($T74=""," ",VLOOKUP($T74,Rennerstabel!$G$6:$AK$275,4,FALSE))</f>
        <v>60</v>
      </c>
      <c r="U75" s="113">
        <f>IF($U74=""," ",VLOOKUP($U74,Rennerstabel!$G$6:$AK$275,4,FALSE))</f>
        <v>259</v>
      </c>
    </row>
    <row r="76" spans="1:21">
      <c r="A76" s="76">
        <f>A74+1</f>
        <v>38</v>
      </c>
      <c r="B76" s="114" t="s">
        <v>495</v>
      </c>
      <c r="C76" s="114"/>
      <c r="E76" s="77" t="s">
        <v>318</v>
      </c>
      <c r="F76" s="77" t="s">
        <v>42</v>
      </c>
      <c r="G76" s="77">
        <v>193</v>
      </c>
      <c r="H76" s="77">
        <v>194</v>
      </c>
      <c r="I76" s="77">
        <v>241</v>
      </c>
      <c r="J76" s="77">
        <v>13</v>
      </c>
      <c r="K76" s="77">
        <v>38</v>
      </c>
      <c r="L76" s="77">
        <v>49</v>
      </c>
      <c r="M76" s="77">
        <v>61</v>
      </c>
      <c r="N76" s="77">
        <v>85</v>
      </c>
      <c r="O76" s="77">
        <v>3</v>
      </c>
      <c r="P76" s="77">
        <v>110</v>
      </c>
      <c r="Q76" s="77">
        <v>145</v>
      </c>
      <c r="R76" s="77">
        <v>169</v>
      </c>
      <c r="S76" s="77">
        <v>182</v>
      </c>
      <c r="T76" s="77">
        <v>157</v>
      </c>
      <c r="U76" s="77">
        <v>97</v>
      </c>
    </row>
    <row r="77" spans="1:21" s="113" customFormat="1">
      <c r="A77" s="112" t="s">
        <v>41</v>
      </c>
      <c r="B77" s="111">
        <f>SUM(G77:U77)</f>
        <v>1371</v>
      </c>
      <c r="F77" s="113" t="s">
        <v>40</v>
      </c>
      <c r="G77" s="113">
        <f>IF($G76=""," ",VLOOKUP($G76,Rennerstabel!$G$6:$AK$275,4,FALSE))*2</f>
        <v>0</v>
      </c>
      <c r="H77" s="113">
        <f>IF($H76=""," ",VLOOKUP($H76,Rennerstabel!$G$6:$AK$275,4,FALSE))</f>
        <v>29</v>
      </c>
      <c r="I77" s="113">
        <f>IF($I76=""," ",VLOOKUP($I76,Rennerstabel!$G$6:$AK$275,4,FALSE))</f>
        <v>259</v>
      </c>
      <c r="J77" s="113">
        <f>IF($J76=""," ",VLOOKUP($J76,Rennerstabel!$G$6:$AK$275,4,FALSE))</f>
        <v>25</v>
      </c>
      <c r="K77" s="113">
        <f>IF($K76=""," ",VLOOKUP($K76,Rennerstabel!$G$6:$AK$275,4,FALSE))</f>
        <v>59</v>
      </c>
      <c r="L77" s="113">
        <f>IF($L76=""," ",VLOOKUP($L76,Rennerstabel!$G$6:$AK$275,4,FALSE))</f>
        <v>0</v>
      </c>
      <c r="M77" s="113">
        <f>IF($M76=""," ",VLOOKUP($M76,Rennerstabel!$G$6:$AK$275,4,FALSE))</f>
        <v>17</v>
      </c>
      <c r="N77" s="113">
        <f>IF($N76=""," ",VLOOKUP($N76,Rennerstabel!$G$6:$AK$275,4,FALSE))</f>
        <v>284</v>
      </c>
      <c r="O77" s="113">
        <f>IF($O76=""," ",VLOOKUP($O76,Rennerstabel!$G$6:$AK$275,4,FALSE))</f>
        <v>0</v>
      </c>
      <c r="P77" s="113">
        <f>IF($P76=""," ",VLOOKUP($P76,Rennerstabel!$G$6:$AK$275,4,FALSE))</f>
        <v>85</v>
      </c>
      <c r="Q77" s="113">
        <f>IF($Q76=""," ",VLOOKUP($Q76,Rennerstabel!$G$6:$AK$275,4,FALSE))</f>
        <v>415</v>
      </c>
      <c r="R77" s="113">
        <f>IF($R76=""," ",VLOOKUP($R76,Rennerstabel!$G$6:$AK$275,4,FALSE))</f>
        <v>145</v>
      </c>
      <c r="S77" s="113">
        <f>IF($S76=""," ",VLOOKUP($S76,Rennerstabel!$G$6:$AK$275,4,FALSE))</f>
        <v>0</v>
      </c>
      <c r="T77" s="113">
        <f>IF($T76=""," ",VLOOKUP($T76,Rennerstabel!$G$6:$AK$275,4,FALSE))</f>
        <v>0</v>
      </c>
      <c r="U77" s="113">
        <f>IF($U76=""," ",VLOOKUP($U76,Rennerstabel!$G$6:$AK$275,4,FALSE))</f>
        <v>53</v>
      </c>
    </row>
    <row r="78" spans="1:21">
      <c r="A78" s="76">
        <f>A76+1</f>
        <v>39</v>
      </c>
      <c r="B78" s="114" t="s">
        <v>496</v>
      </c>
      <c r="C78" s="114"/>
      <c r="E78" s="77" t="s">
        <v>318</v>
      </c>
      <c r="F78" s="77" t="s">
        <v>42</v>
      </c>
      <c r="G78" s="77">
        <v>193</v>
      </c>
      <c r="H78" s="77">
        <v>241</v>
      </c>
      <c r="I78" s="77">
        <v>14</v>
      </c>
      <c r="J78" s="77">
        <v>1</v>
      </c>
      <c r="K78" s="77">
        <v>73</v>
      </c>
      <c r="L78" s="77">
        <v>85</v>
      </c>
      <c r="M78" s="77">
        <v>100</v>
      </c>
      <c r="N78" s="77">
        <v>110</v>
      </c>
      <c r="O78" s="77">
        <v>169</v>
      </c>
      <c r="P78" s="77">
        <v>205</v>
      </c>
      <c r="Q78" s="77">
        <v>121</v>
      </c>
      <c r="R78" s="77">
        <v>61</v>
      </c>
      <c r="S78" s="77">
        <v>145</v>
      </c>
      <c r="T78" s="77">
        <v>181</v>
      </c>
      <c r="U78" s="77">
        <v>157</v>
      </c>
    </row>
    <row r="79" spans="1:21" s="113" customFormat="1">
      <c r="A79" s="112" t="s">
        <v>41</v>
      </c>
      <c r="B79" s="111">
        <f>SUM(G79:U79)</f>
        <v>1598</v>
      </c>
      <c r="F79" s="113" t="s">
        <v>40</v>
      </c>
      <c r="G79" s="113">
        <f>IF($G78=""," ",VLOOKUP($G78,Rennerstabel!$G$6:$AK$275,4,FALSE))*2</f>
        <v>0</v>
      </c>
      <c r="H79" s="113">
        <f>IF($H78=""," ",VLOOKUP($H78,Rennerstabel!$G$6:$AK$275,4,FALSE))</f>
        <v>259</v>
      </c>
      <c r="I79" s="113">
        <f>IF($I78=""," ",VLOOKUP($I78,Rennerstabel!$G$6:$AK$275,4,FALSE))</f>
        <v>182</v>
      </c>
      <c r="J79" s="113">
        <f>IF($J78=""," ",VLOOKUP($J78,Rennerstabel!$G$6:$AK$275,4,FALSE))</f>
        <v>0</v>
      </c>
      <c r="K79" s="113">
        <f>IF($K78=""," ",VLOOKUP($K78,Rennerstabel!$G$6:$AK$275,4,FALSE))</f>
        <v>0</v>
      </c>
      <c r="L79" s="113">
        <f>IF($L78=""," ",VLOOKUP($L78,Rennerstabel!$G$6:$AK$275,4,FALSE))</f>
        <v>284</v>
      </c>
      <c r="M79" s="113">
        <f>IF($M78=""," ",VLOOKUP($M78,Rennerstabel!$G$6:$AK$275,4,FALSE))</f>
        <v>0</v>
      </c>
      <c r="N79" s="113">
        <f>IF($N78=""," ",VLOOKUP($N78,Rennerstabel!$G$6:$AK$275,4,FALSE))</f>
        <v>85</v>
      </c>
      <c r="O79" s="113">
        <f>IF($O78=""," ",VLOOKUP($O78,Rennerstabel!$G$6:$AK$275,4,FALSE))</f>
        <v>145</v>
      </c>
      <c r="P79" s="113">
        <f>IF($P78=""," ",VLOOKUP($P78,Rennerstabel!$G$6:$AK$275,4,FALSE))</f>
        <v>0</v>
      </c>
      <c r="Q79" s="113">
        <f>IF($Q78=""," ",VLOOKUP($Q78,Rennerstabel!$G$6:$AK$275,4,FALSE))</f>
        <v>60</v>
      </c>
      <c r="R79" s="113">
        <f>IF($R78=""," ",VLOOKUP($R78,Rennerstabel!$G$6:$AK$275,4,FALSE))</f>
        <v>17</v>
      </c>
      <c r="S79" s="113">
        <f>IF($S78=""," ",VLOOKUP($S78,Rennerstabel!$G$6:$AK$275,4,FALSE))</f>
        <v>415</v>
      </c>
      <c r="T79" s="113">
        <f>IF($T78=""," ",VLOOKUP($T78,Rennerstabel!$G$6:$AK$275,4,FALSE))</f>
        <v>151</v>
      </c>
      <c r="U79" s="113">
        <f>IF($U78=""," ",VLOOKUP($U78,Rennerstabel!$G$6:$AK$275,4,FALSE))</f>
        <v>0</v>
      </c>
    </row>
    <row r="80" spans="1:21">
      <c r="A80" s="76">
        <f>A78+1</f>
        <v>40</v>
      </c>
      <c r="B80" s="114" t="s">
        <v>497</v>
      </c>
      <c r="C80" s="114"/>
      <c r="E80" s="77" t="s">
        <v>79</v>
      </c>
      <c r="F80" s="77" t="s">
        <v>42</v>
      </c>
      <c r="G80" s="77">
        <v>193</v>
      </c>
      <c r="H80" s="77">
        <v>1</v>
      </c>
      <c r="I80" s="77">
        <v>145</v>
      </c>
      <c r="J80" s="77">
        <v>25</v>
      </c>
      <c r="K80" s="77">
        <v>181</v>
      </c>
      <c r="L80" s="77">
        <v>121</v>
      </c>
      <c r="M80" s="77">
        <v>85</v>
      </c>
      <c r="N80" s="77">
        <v>169</v>
      </c>
      <c r="O80" s="77">
        <v>61</v>
      </c>
      <c r="P80" s="77">
        <v>89</v>
      </c>
      <c r="Q80" s="77">
        <v>110</v>
      </c>
      <c r="R80" s="77">
        <v>73</v>
      </c>
      <c r="S80" s="77">
        <v>229</v>
      </c>
      <c r="T80" s="77">
        <v>109</v>
      </c>
      <c r="U80" s="77">
        <v>241</v>
      </c>
    </row>
    <row r="81" spans="1:21" s="113" customFormat="1">
      <c r="A81" s="112" t="s">
        <v>41</v>
      </c>
      <c r="B81" s="111">
        <f>SUM(G81:U81)</f>
        <v>1637</v>
      </c>
      <c r="F81" s="113" t="s">
        <v>40</v>
      </c>
      <c r="G81" s="113">
        <f>IF($G80=""," ",VLOOKUP($G80,Rennerstabel!$G$6:$AK$275,4,FALSE))*2</f>
        <v>0</v>
      </c>
      <c r="H81" s="113">
        <f>IF($H80=""," ",VLOOKUP($H80,Rennerstabel!$G$6:$AK$275,4,FALSE))</f>
        <v>0</v>
      </c>
      <c r="I81" s="113">
        <f>IF($I80=""," ",VLOOKUP($I80,Rennerstabel!$G$6:$AK$275,4,FALSE))</f>
        <v>415</v>
      </c>
      <c r="J81" s="113">
        <f>IF($J80=""," ",VLOOKUP($J80,Rennerstabel!$G$6:$AK$275,4,FALSE))</f>
        <v>143</v>
      </c>
      <c r="K81" s="113">
        <f>IF($K80=""," ",VLOOKUP($K80,Rennerstabel!$G$6:$AK$275,4,FALSE))</f>
        <v>151</v>
      </c>
      <c r="L81" s="113">
        <f>IF($L80=""," ",VLOOKUP($L80,Rennerstabel!$G$6:$AK$275,4,FALSE))</f>
        <v>60</v>
      </c>
      <c r="M81" s="113">
        <f>IF($M80=""," ",VLOOKUP($M80,Rennerstabel!$G$6:$AK$275,4,FALSE))</f>
        <v>284</v>
      </c>
      <c r="N81" s="113">
        <f>IF($N80=""," ",VLOOKUP($N80,Rennerstabel!$G$6:$AK$275,4,FALSE))</f>
        <v>145</v>
      </c>
      <c r="O81" s="113">
        <f>IF($O80=""," ",VLOOKUP($O80,Rennerstabel!$G$6:$AK$275,4,FALSE))</f>
        <v>17</v>
      </c>
      <c r="P81" s="113">
        <f>IF($P80=""," ",VLOOKUP($P80,Rennerstabel!$G$6:$AK$275,4,FALSE))</f>
        <v>20</v>
      </c>
      <c r="Q81" s="113">
        <f>IF($Q80=""," ",VLOOKUP($Q80,Rennerstabel!$G$6:$AK$275,4,FALSE))</f>
        <v>85</v>
      </c>
      <c r="R81" s="113">
        <f>IF($R80=""," ",VLOOKUP($R80,Rennerstabel!$G$6:$AK$275,4,FALSE))</f>
        <v>0</v>
      </c>
      <c r="S81" s="113">
        <f>IF($S80=""," ",VLOOKUP($S80,Rennerstabel!$G$6:$AK$275,4,FALSE))</f>
        <v>34</v>
      </c>
      <c r="T81" s="113">
        <f>IF($T80=""," ",VLOOKUP($T80,Rennerstabel!$G$6:$AK$275,4,FALSE))</f>
        <v>24</v>
      </c>
      <c r="U81" s="113">
        <f>IF($U80=""," ",VLOOKUP($U80,Rennerstabel!$G$6:$AK$275,4,FALSE))</f>
        <v>259</v>
      </c>
    </row>
    <row r="82" spans="1:21">
      <c r="A82" s="76">
        <f>A80+1</f>
        <v>41</v>
      </c>
      <c r="B82" s="114" t="s">
        <v>498</v>
      </c>
      <c r="C82" s="114"/>
      <c r="E82" s="77" t="s">
        <v>516</v>
      </c>
      <c r="F82" s="77" t="s">
        <v>42</v>
      </c>
      <c r="G82" s="77">
        <v>193</v>
      </c>
      <c r="H82" s="77">
        <v>1</v>
      </c>
      <c r="I82" s="77">
        <v>121</v>
      </c>
      <c r="J82" s="77">
        <v>145</v>
      </c>
      <c r="K82" s="77">
        <v>25</v>
      </c>
      <c r="L82" s="77">
        <v>61</v>
      </c>
      <c r="M82" s="77">
        <v>85</v>
      </c>
      <c r="N82" s="77">
        <v>97</v>
      </c>
      <c r="O82" s="77">
        <v>109</v>
      </c>
      <c r="P82" s="77">
        <v>110</v>
      </c>
      <c r="Q82" s="77">
        <v>169</v>
      </c>
      <c r="R82" s="77">
        <v>181</v>
      </c>
      <c r="S82" s="77">
        <v>182</v>
      </c>
      <c r="T82" s="77">
        <v>194</v>
      </c>
      <c r="U82" s="77">
        <v>157</v>
      </c>
    </row>
    <row r="83" spans="1:21" s="113" customFormat="1">
      <c r="A83" s="112" t="s">
        <v>41</v>
      </c>
      <c r="B83" s="111">
        <f>SUM(G83:U83)</f>
        <v>1406</v>
      </c>
      <c r="F83" s="113" t="s">
        <v>40</v>
      </c>
      <c r="G83" s="113">
        <f>IF($G82=""," ",VLOOKUP($G82,Rennerstabel!$G$6:$AK$275,4,FALSE))*2</f>
        <v>0</v>
      </c>
      <c r="H83" s="113">
        <f>IF($H82=""," ",VLOOKUP($H82,Rennerstabel!$G$6:$AK$275,4,FALSE))</f>
        <v>0</v>
      </c>
      <c r="I83" s="113">
        <f>IF($I82=""," ",VLOOKUP($I82,Rennerstabel!$G$6:$AK$275,4,FALSE))</f>
        <v>60</v>
      </c>
      <c r="J83" s="113">
        <f>IF($J82=""," ",VLOOKUP($J82,Rennerstabel!$G$6:$AK$275,4,FALSE))</f>
        <v>415</v>
      </c>
      <c r="K83" s="113">
        <f>IF($K82=""," ",VLOOKUP($K82,Rennerstabel!$G$6:$AK$275,4,FALSE))</f>
        <v>143</v>
      </c>
      <c r="L83" s="113">
        <f>IF($L82=""," ",VLOOKUP($L82,Rennerstabel!$G$6:$AK$275,4,FALSE))</f>
        <v>17</v>
      </c>
      <c r="M83" s="113">
        <f>IF($M82=""," ",VLOOKUP($M82,Rennerstabel!$G$6:$AK$275,4,FALSE))</f>
        <v>284</v>
      </c>
      <c r="N83" s="113">
        <f>IF($N82=""," ",VLOOKUP($N82,Rennerstabel!$G$6:$AK$275,4,FALSE))</f>
        <v>53</v>
      </c>
      <c r="O83" s="113">
        <f>IF($O82=""," ",VLOOKUP($O82,Rennerstabel!$G$6:$AK$275,4,FALSE))</f>
        <v>24</v>
      </c>
      <c r="P83" s="113">
        <f>IF($P82=""," ",VLOOKUP($P82,Rennerstabel!$G$6:$AK$275,4,FALSE))</f>
        <v>85</v>
      </c>
      <c r="Q83" s="113">
        <f>IF($Q82=""," ",VLOOKUP($Q82,Rennerstabel!$G$6:$AK$275,4,FALSE))</f>
        <v>145</v>
      </c>
      <c r="R83" s="113">
        <f>IF($R82=""," ",VLOOKUP($R82,Rennerstabel!$G$6:$AK$275,4,FALSE))</f>
        <v>151</v>
      </c>
      <c r="S83" s="113">
        <f>IF($S82=""," ",VLOOKUP($S82,Rennerstabel!$G$6:$AK$275,4,FALSE))</f>
        <v>0</v>
      </c>
      <c r="T83" s="113">
        <f>IF($T82=""," ",VLOOKUP($T82,Rennerstabel!$G$6:$AK$275,4,FALSE))</f>
        <v>29</v>
      </c>
      <c r="U83" s="113">
        <f>IF($U82=""," ",VLOOKUP($U82,Rennerstabel!$G$6:$AK$275,4,FALSE))</f>
        <v>0</v>
      </c>
    </row>
    <row r="84" spans="1:21">
      <c r="A84" s="76">
        <f>A82+1</f>
        <v>42</v>
      </c>
      <c r="B84" s="114" t="s">
        <v>499</v>
      </c>
      <c r="C84" s="114"/>
      <c r="E84" s="77" t="s">
        <v>344</v>
      </c>
      <c r="F84" s="77" t="s">
        <v>42</v>
      </c>
      <c r="G84" s="77">
        <v>1</v>
      </c>
      <c r="H84" s="77">
        <v>25</v>
      </c>
      <c r="I84" s="77">
        <v>61</v>
      </c>
      <c r="J84" s="77">
        <v>73</v>
      </c>
      <c r="K84" s="77">
        <v>100</v>
      </c>
      <c r="L84" s="77">
        <v>109</v>
      </c>
      <c r="M84" s="77">
        <v>110</v>
      </c>
      <c r="N84" s="77">
        <v>121</v>
      </c>
      <c r="O84" s="77">
        <v>145</v>
      </c>
      <c r="P84" s="77">
        <v>159</v>
      </c>
      <c r="Q84" s="77">
        <v>169</v>
      </c>
      <c r="R84" s="77">
        <v>170</v>
      </c>
      <c r="S84" s="77">
        <v>181</v>
      </c>
      <c r="T84" s="77">
        <v>193</v>
      </c>
      <c r="U84" s="77">
        <v>502</v>
      </c>
    </row>
    <row r="85" spans="1:21" s="113" customFormat="1">
      <c r="A85" s="112" t="s">
        <v>41</v>
      </c>
      <c r="B85" s="111">
        <f>SUM(G85:U85)</f>
        <v>1103</v>
      </c>
      <c r="F85" s="113" t="s">
        <v>40</v>
      </c>
      <c r="G85" s="113">
        <f>IF($G84=""," ",VLOOKUP($G84,Rennerstabel!$G$6:$AK$275,4,FALSE))*2</f>
        <v>0</v>
      </c>
      <c r="H85" s="113">
        <f>IF($H84=""," ",VLOOKUP($H84,Rennerstabel!$G$6:$AK$275,4,FALSE))</f>
        <v>143</v>
      </c>
      <c r="I85" s="113">
        <f>IF($I84=""," ",VLOOKUP($I84,Rennerstabel!$G$6:$AK$275,4,FALSE))</f>
        <v>17</v>
      </c>
      <c r="J85" s="113">
        <f>IF($J84=""," ",VLOOKUP($J84,Rennerstabel!$G$6:$AK$275,4,FALSE))</f>
        <v>0</v>
      </c>
      <c r="K85" s="113">
        <f>IF($K84=""," ",VLOOKUP($K84,Rennerstabel!$G$6:$AK$275,4,FALSE))</f>
        <v>0</v>
      </c>
      <c r="L85" s="113">
        <f>IF($L84=""," ",VLOOKUP($L84,Rennerstabel!$G$6:$AK$275,4,FALSE))</f>
        <v>24</v>
      </c>
      <c r="M85" s="113">
        <f>IF($M84=""," ",VLOOKUP($M84,Rennerstabel!$G$6:$AK$275,4,FALSE))</f>
        <v>85</v>
      </c>
      <c r="N85" s="113">
        <f>IF($N84=""," ",VLOOKUP($N84,Rennerstabel!$G$6:$AK$275,4,FALSE))</f>
        <v>60</v>
      </c>
      <c r="O85" s="113">
        <f>IF($O84=""," ",VLOOKUP($O84,Rennerstabel!$G$6:$AK$275,4,FALSE))</f>
        <v>415</v>
      </c>
      <c r="P85" s="113">
        <f>IF($P84=""," ",VLOOKUP($P84,Rennerstabel!$G$6:$AK$275,4,FALSE))</f>
        <v>0</v>
      </c>
      <c r="Q85" s="113">
        <f>IF($Q84=""," ",VLOOKUP($Q84,Rennerstabel!$G$6:$AK$275,4,FALSE))</f>
        <v>145</v>
      </c>
      <c r="R85" s="113">
        <f>IF($R84=""," ",VLOOKUP($R84,Rennerstabel!$G$6:$AK$275,4,FALSE))</f>
        <v>63</v>
      </c>
      <c r="S85" s="113">
        <f>IF($S84=""," ",VLOOKUP($S84,Rennerstabel!$G$6:$AK$275,4,FALSE))</f>
        <v>151</v>
      </c>
      <c r="T85" s="113">
        <f>IF($T84=""," ",VLOOKUP($T84,Rennerstabel!$G$6:$AK$275,4,FALSE))</f>
        <v>0</v>
      </c>
      <c r="U85" s="113">
        <f>IF($U84=""," ",VLOOKUP($U84,Rennerstabel!$G$6:$AK$275,4,FALSE))</f>
        <v>0</v>
      </c>
    </row>
    <row r="86" spans="1:21">
      <c r="A86" s="76">
        <f>A84+1</f>
        <v>43</v>
      </c>
      <c r="B86" s="114" t="s">
        <v>501</v>
      </c>
      <c r="C86" s="114"/>
      <c r="E86" s="77" t="s">
        <v>515</v>
      </c>
      <c r="F86" s="77" t="s">
        <v>42</v>
      </c>
      <c r="G86" s="77">
        <v>169</v>
      </c>
      <c r="H86" s="77">
        <v>157</v>
      </c>
      <c r="I86" s="77">
        <v>181</v>
      </c>
      <c r="J86" s="77">
        <v>1</v>
      </c>
      <c r="K86" s="77">
        <v>85</v>
      </c>
      <c r="L86" s="77">
        <v>73</v>
      </c>
      <c r="M86" s="77">
        <v>97</v>
      </c>
      <c r="N86" s="77">
        <v>100</v>
      </c>
      <c r="O86" s="77">
        <v>110</v>
      </c>
      <c r="P86" s="77">
        <v>193</v>
      </c>
      <c r="Q86" s="77">
        <v>229</v>
      </c>
      <c r="R86" s="77">
        <v>145</v>
      </c>
      <c r="S86" s="77">
        <v>121</v>
      </c>
      <c r="T86" s="77">
        <v>61</v>
      </c>
      <c r="U86" s="77">
        <v>14</v>
      </c>
    </row>
    <row r="87" spans="1:21" s="113" customFormat="1">
      <c r="A87" s="112" t="s">
        <v>41</v>
      </c>
      <c r="B87" s="111">
        <f>SUM(G87:U87)</f>
        <v>1571</v>
      </c>
      <c r="F87" s="113" t="s">
        <v>40</v>
      </c>
      <c r="G87" s="113">
        <f>IF($G86=""," ",VLOOKUP($G86,Rennerstabel!$G$6:$AK$275,4,FALSE))*2</f>
        <v>290</v>
      </c>
      <c r="H87" s="113">
        <f>IF($H86=""," ",VLOOKUP($H86,Rennerstabel!$G$6:$AK$275,4,FALSE))</f>
        <v>0</v>
      </c>
      <c r="I87" s="113">
        <f>IF($I86=""," ",VLOOKUP($I86,Rennerstabel!$G$6:$AK$275,4,FALSE))</f>
        <v>151</v>
      </c>
      <c r="J87" s="113">
        <f>IF($J86=""," ",VLOOKUP($J86,Rennerstabel!$G$6:$AK$275,4,FALSE))</f>
        <v>0</v>
      </c>
      <c r="K87" s="113">
        <f>IF($K86=""," ",VLOOKUP($K86,Rennerstabel!$G$6:$AK$275,4,FALSE))</f>
        <v>284</v>
      </c>
      <c r="L87" s="113">
        <f>IF($L86=""," ",VLOOKUP($L86,Rennerstabel!$G$6:$AK$275,4,FALSE))</f>
        <v>0</v>
      </c>
      <c r="M87" s="113">
        <f>IF($M86=""," ",VLOOKUP($M86,Rennerstabel!$G$6:$AK$275,4,FALSE))</f>
        <v>53</v>
      </c>
      <c r="N87" s="113">
        <f>IF($N86=""," ",VLOOKUP($N86,Rennerstabel!$G$6:$AK$275,4,FALSE))</f>
        <v>0</v>
      </c>
      <c r="O87" s="113">
        <f>IF($O86=""," ",VLOOKUP($O86,Rennerstabel!$G$6:$AK$275,4,FALSE))</f>
        <v>85</v>
      </c>
      <c r="P87" s="113">
        <f>IF($P86=""," ",VLOOKUP($P86,Rennerstabel!$G$6:$AK$275,4,FALSE))</f>
        <v>0</v>
      </c>
      <c r="Q87" s="113">
        <f>IF($Q86=""," ",VLOOKUP($Q86,Rennerstabel!$G$6:$AK$275,4,FALSE))</f>
        <v>34</v>
      </c>
      <c r="R87" s="113">
        <f>IF($R86=""," ",VLOOKUP($R86,Rennerstabel!$G$6:$AK$275,4,FALSE))</f>
        <v>415</v>
      </c>
      <c r="S87" s="113">
        <f>IF($S86=""," ",VLOOKUP($S86,Rennerstabel!$G$6:$AK$275,4,FALSE))</f>
        <v>60</v>
      </c>
      <c r="T87" s="113">
        <f>IF($T86=""," ",VLOOKUP($T86,Rennerstabel!$G$6:$AK$275,4,FALSE))</f>
        <v>17</v>
      </c>
      <c r="U87" s="113">
        <f>IF($U86=""," ",VLOOKUP($U86,Rennerstabel!$G$6:$AK$275,4,FALSE))</f>
        <v>182</v>
      </c>
    </row>
    <row r="88" spans="1:21">
      <c r="A88" s="76">
        <f>A86+1</f>
        <v>44</v>
      </c>
      <c r="B88" s="114" t="s">
        <v>502</v>
      </c>
      <c r="C88" s="114"/>
      <c r="E88" s="77" t="s">
        <v>516</v>
      </c>
      <c r="F88" s="77" t="s">
        <v>42</v>
      </c>
      <c r="G88" s="77">
        <v>145</v>
      </c>
      <c r="H88" s="77">
        <v>26</v>
      </c>
      <c r="I88" s="77">
        <v>73</v>
      </c>
      <c r="J88" s="77">
        <v>85</v>
      </c>
      <c r="K88" s="77">
        <v>89</v>
      </c>
      <c r="L88" s="77">
        <v>97</v>
      </c>
      <c r="M88" s="77">
        <v>25</v>
      </c>
      <c r="N88" s="77">
        <v>121</v>
      </c>
      <c r="O88" s="77">
        <v>157</v>
      </c>
      <c r="P88" s="77">
        <v>169</v>
      </c>
      <c r="Q88" s="77">
        <v>193</v>
      </c>
      <c r="R88" s="77">
        <v>181</v>
      </c>
      <c r="S88" s="77">
        <v>100</v>
      </c>
      <c r="T88" s="77">
        <v>229</v>
      </c>
      <c r="U88" s="77">
        <v>1</v>
      </c>
    </row>
    <row r="89" spans="1:21" s="113" customFormat="1">
      <c r="A89" s="112" t="s">
        <v>41</v>
      </c>
      <c r="B89" s="111">
        <f>SUM(G89:U89)</f>
        <v>1720</v>
      </c>
      <c r="F89" s="113" t="s">
        <v>40</v>
      </c>
      <c r="G89" s="113">
        <f>IF($G88=""," ",VLOOKUP($G88,Rennerstabel!$G$6:$AK$275,4,FALSE))*2</f>
        <v>830</v>
      </c>
      <c r="H89" s="113">
        <f>IF($H88=""," ",VLOOKUP($H88,Rennerstabel!$G$6:$AK$275,4,FALSE))</f>
        <v>0</v>
      </c>
      <c r="I89" s="113">
        <f>IF($I88=""," ",VLOOKUP($I88,Rennerstabel!$G$6:$AK$275,4,FALSE))</f>
        <v>0</v>
      </c>
      <c r="J89" s="113">
        <f>IF($J88=""," ",VLOOKUP($J88,Rennerstabel!$G$6:$AK$275,4,FALSE))</f>
        <v>284</v>
      </c>
      <c r="K89" s="113">
        <f>IF($K88=""," ",VLOOKUP($K88,Rennerstabel!$G$6:$AK$275,4,FALSE))</f>
        <v>20</v>
      </c>
      <c r="L89" s="113">
        <f>IF($L88=""," ",VLOOKUP($L88,Rennerstabel!$G$6:$AK$275,4,FALSE))</f>
        <v>53</v>
      </c>
      <c r="M89" s="113">
        <f>IF($M88=""," ",VLOOKUP($M88,Rennerstabel!$G$6:$AK$275,4,FALSE))</f>
        <v>143</v>
      </c>
      <c r="N89" s="113">
        <f>IF($N88=""," ",VLOOKUP($N88,Rennerstabel!$G$6:$AK$275,4,FALSE))</f>
        <v>60</v>
      </c>
      <c r="O89" s="113">
        <f>IF($O88=""," ",VLOOKUP($O88,Rennerstabel!$G$6:$AK$275,4,FALSE))</f>
        <v>0</v>
      </c>
      <c r="P89" s="113">
        <f>IF($P88=""," ",VLOOKUP($P88,Rennerstabel!$G$6:$AK$275,4,FALSE))</f>
        <v>145</v>
      </c>
      <c r="Q89" s="113">
        <f>IF($Q88=""," ",VLOOKUP($Q88,Rennerstabel!$G$6:$AK$275,4,FALSE))</f>
        <v>0</v>
      </c>
      <c r="R89" s="113">
        <f>IF($R88=""," ",VLOOKUP($R88,Rennerstabel!$G$6:$AK$275,4,FALSE))</f>
        <v>151</v>
      </c>
      <c r="S89" s="113">
        <f>IF($S88=""," ",VLOOKUP($S88,Rennerstabel!$G$6:$AK$275,4,FALSE))</f>
        <v>0</v>
      </c>
      <c r="T89" s="113">
        <f>IF($T88=""," ",VLOOKUP($T88,Rennerstabel!$G$6:$AK$275,4,FALSE))</f>
        <v>34</v>
      </c>
      <c r="U89" s="113">
        <f>IF($U88=""," ",VLOOKUP($U88,Rennerstabel!$G$6:$AK$275,4,FALSE))</f>
        <v>0</v>
      </c>
    </row>
    <row r="90" spans="1:21">
      <c r="A90" s="76">
        <f>A88+1</f>
        <v>45</v>
      </c>
      <c r="B90" s="114" t="s">
        <v>503</v>
      </c>
      <c r="C90" s="114"/>
      <c r="E90" s="77" t="s">
        <v>14</v>
      </c>
      <c r="F90" s="77" t="s">
        <v>42</v>
      </c>
      <c r="G90" s="77">
        <v>100</v>
      </c>
      <c r="H90" s="77">
        <v>85</v>
      </c>
      <c r="I90" s="77">
        <v>110</v>
      </c>
      <c r="J90" s="77">
        <v>169</v>
      </c>
      <c r="K90" s="77">
        <v>1</v>
      </c>
      <c r="L90" s="77">
        <v>193</v>
      </c>
      <c r="M90" s="77">
        <v>145</v>
      </c>
      <c r="N90" s="77">
        <v>121</v>
      </c>
      <c r="O90" s="77">
        <v>157</v>
      </c>
      <c r="P90" s="77">
        <v>97</v>
      </c>
      <c r="Q90" s="77">
        <v>241</v>
      </c>
      <c r="R90" s="77">
        <v>61</v>
      </c>
      <c r="S90" s="77">
        <v>229</v>
      </c>
      <c r="T90" s="77">
        <v>62</v>
      </c>
      <c r="U90" s="77">
        <v>181</v>
      </c>
    </row>
    <row r="91" spans="1:21" s="113" customFormat="1">
      <c r="A91" s="112" t="s">
        <v>41</v>
      </c>
      <c r="B91" s="111">
        <f>SUM(G91:U91)</f>
        <v>1737</v>
      </c>
      <c r="F91" s="113" t="s">
        <v>40</v>
      </c>
      <c r="G91" s="113">
        <f>IF($G90=""," ",VLOOKUP($G90,Rennerstabel!$G$6:$AK$275,4,FALSE))*2</f>
        <v>0</v>
      </c>
      <c r="H91" s="113">
        <f>IF($H90=""," ",VLOOKUP($H90,Rennerstabel!$G$6:$AK$275,4,FALSE))</f>
        <v>284</v>
      </c>
      <c r="I91" s="113">
        <f>IF($I90=""," ",VLOOKUP($I90,Rennerstabel!$G$6:$AK$275,4,FALSE))</f>
        <v>85</v>
      </c>
      <c r="J91" s="113">
        <f>IF($J90=""," ",VLOOKUP($J90,Rennerstabel!$G$6:$AK$275,4,FALSE))</f>
        <v>145</v>
      </c>
      <c r="K91" s="113">
        <f>IF($K90=""," ",VLOOKUP($K90,Rennerstabel!$G$6:$AK$275,4,FALSE))</f>
        <v>0</v>
      </c>
      <c r="L91" s="113">
        <f>IF($L90=""," ",VLOOKUP($L90,Rennerstabel!$G$6:$AK$275,4,FALSE))</f>
        <v>0</v>
      </c>
      <c r="M91" s="113">
        <f>IF($M90=""," ",VLOOKUP($M90,Rennerstabel!$G$6:$AK$275,4,FALSE))</f>
        <v>415</v>
      </c>
      <c r="N91" s="113">
        <f>IF($N90=""," ",VLOOKUP($N90,Rennerstabel!$G$6:$AK$275,4,FALSE))</f>
        <v>60</v>
      </c>
      <c r="O91" s="113">
        <f>IF($O90=""," ",VLOOKUP($O90,Rennerstabel!$G$6:$AK$275,4,FALSE))</f>
        <v>0</v>
      </c>
      <c r="P91" s="113">
        <f>IF($P90=""," ",VLOOKUP($P90,Rennerstabel!$G$6:$AK$275,4,FALSE))</f>
        <v>53</v>
      </c>
      <c r="Q91" s="113">
        <f>IF($Q90=""," ",VLOOKUP($Q90,Rennerstabel!$G$6:$AK$275,4,FALSE))</f>
        <v>259</v>
      </c>
      <c r="R91" s="113">
        <f>IF($R90=""," ",VLOOKUP($R90,Rennerstabel!$G$6:$AK$275,4,FALSE))</f>
        <v>17</v>
      </c>
      <c r="S91" s="113">
        <f>IF($S90=""," ",VLOOKUP($S90,Rennerstabel!$G$6:$AK$275,4,FALSE))</f>
        <v>34</v>
      </c>
      <c r="T91" s="113">
        <f>IF($T90=""," ",VLOOKUP($T90,Rennerstabel!$G$6:$AK$275,4,FALSE))</f>
        <v>234</v>
      </c>
      <c r="U91" s="113">
        <f>IF($U90=""," ",VLOOKUP($U90,Rennerstabel!$G$6:$AK$275,4,FALSE))</f>
        <v>151</v>
      </c>
    </row>
    <row r="92" spans="1:21">
      <c r="A92" s="76">
        <f>A90+1</f>
        <v>46</v>
      </c>
      <c r="B92" s="114" t="s">
        <v>530</v>
      </c>
      <c r="C92" s="114" t="s">
        <v>503</v>
      </c>
      <c r="E92" s="77" t="s">
        <v>14</v>
      </c>
      <c r="F92" s="77" t="s">
        <v>42</v>
      </c>
      <c r="G92" s="77">
        <v>85</v>
      </c>
      <c r="H92" s="77">
        <v>193</v>
      </c>
      <c r="I92" s="77">
        <v>1</v>
      </c>
      <c r="J92" s="77">
        <v>121</v>
      </c>
      <c r="K92" s="77">
        <v>74</v>
      </c>
      <c r="L92" s="77">
        <v>98</v>
      </c>
      <c r="M92" s="77">
        <v>100</v>
      </c>
      <c r="N92" s="77">
        <v>172</v>
      </c>
      <c r="O92" s="77">
        <v>206</v>
      </c>
      <c r="P92" s="77">
        <v>253</v>
      </c>
      <c r="Q92" s="77">
        <v>230</v>
      </c>
      <c r="R92" s="77">
        <v>221</v>
      </c>
      <c r="S92" s="77">
        <v>186</v>
      </c>
      <c r="T92" s="77">
        <v>147</v>
      </c>
      <c r="U92" s="77">
        <v>122</v>
      </c>
    </row>
    <row r="93" spans="1:21" s="113" customFormat="1">
      <c r="A93" s="112" t="s">
        <v>41</v>
      </c>
      <c r="B93" s="111">
        <f>SUM(G93:U93)</f>
        <v>944</v>
      </c>
      <c r="F93" s="113" t="s">
        <v>40</v>
      </c>
      <c r="G93" s="113">
        <f>IF($G92=""," ",VLOOKUP($G92,Rennerstabel!$G$6:$AK$275,4,FALSE))*2</f>
        <v>568</v>
      </c>
      <c r="H93" s="113">
        <f>IF($H92=""," ",VLOOKUP($H92,Rennerstabel!$G$6:$AK$275,4,FALSE))</f>
        <v>0</v>
      </c>
      <c r="I93" s="113">
        <f>IF($I92=""," ",VLOOKUP($I92,Rennerstabel!$G$6:$AK$275,4,FALSE))</f>
        <v>0</v>
      </c>
      <c r="J93" s="113">
        <f>IF($J92=""," ",VLOOKUP($J92,Rennerstabel!$G$6:$AK$275,4,FALSE))</f>
        <v>60</v>
      </c>
      <c r="K93" s="113">
        <f>IF($K92=""," ",VLOOKUP($K92,Rennerstabel!$G$6:$AK$275,4,FALSE))</f>
        <v>6</v>
      </c>
      <c r="L93" s="113">
        <f>IF($L92=""," ",VLOOKUP($L92,Rennerstabel!$G$6:$AK$275,4,FALSE))</f>
        <v>70</v>
      </c>
      <c r="M93" s="113">
        <f>IF($M92=""," ",VLOOKUP($M92,Rennerstabel!$G$6:$AK$275,4,FALSE))</f>
        <v>0</v>
      </c>
      <c r="N93" s="113">
        <f>IF($N92=""," ",VLOOKUP($N92,Rennerstabel!$G$6:$AK$275,4,FALSE))</f>
        <v>70</v>
      </c>
      <c r="O93" s="113">
        <f>IF($O92=""," ",VLOOKUP($O92,Rennerstabel!$G$6:$AK$275,4,FALSE))</f>
        <v>32</v>
      </c>
      <c r="P93" s="113">
        <f>IF($P92=""," ",VLOOKUP($P92,Rennerstabel!$G$6:$AK$275,4,FALSE))</f>
        <v>16</v>
      </c>
      <c r="Q93" s="113">
        <f>IF($Q92=""," ",VLOOKUP($Q92,Rennerstabel!$G$6:$AK$275,4,FALSE))</f>
        <v>30</v>
      </c>
      <c r="R93" s="113">
        <f>IF($R92=""," ",VLOOKUP($R92,Rennerstabel!$G$6:$AK$275,4,FALSE))</f>
        <v>0</v>
      </c>
      <c r="S93" s="113">
        <f>IF($S92=""," ",VLOOKUP($S92,Rennerstabel!$G$6:$AK$275,4,FALSE))</f>
        <v>4</v>
      </c>
      <c r="T93" s="113">
        <f>IF($T92=""," ",VLOOKUP($T92,Rennerstabel!$G$6:$AK$275,4,FALSE))</f>
        <v>35</v>
      </c>
      <c r="U93" s="113">
        <f>IF($U92=""," ",VLOOKUP($U92,Rennerstabel!$G$6:$AK$275,4,FALSE))</f>
        <v>53</v>
      </c>
    </row>
    <row r="94" spans="1:21">
      <c r="A94" s="76">
        <f>A92+1</f>
        <v>47</v>
      </c>
      <c r="B94" s="114" t="s">
        <v>504</v>
      </c>
      <c r="C94" s="114"/>
      <c r="E94" s="77" t="s">
        <v>518</v>
      </c>
      <c r="F94" s="77" t="s">
        <v>42</v>
      </c>
      <c r="G94" s="77">
        <v>193</v>
      </c>
      <c r="H94" s="77">
        <v>169</v>
      </c>
      <c r="I94" s="77">
        <v>145</v>
      </c>
      <c r="J94" s="77">
        <v>122</v>
      </c>
      <c r="K94" s="77">
        <v>121</v>
      </c>
      <c r="L94" s="77">
        <v>181</v>
      </c>
      <c r="M94" s="77">
        <v>110</v>
      </c>
      <c r="N94" s="77">
        <v>98</v>
      </c>
      <c r="O94" s="77">
        <v>100</v>
      </c>
      <c r="P94" s="77">
        <v>85</v>
      </c>
      <c r="Q94" s="77">
        <v>73</v>
      </c>
      <c r="R94" s="77">
        <v>61</v>
      </c>
      <c r="S94" s="77">
        <v>49</v>
      </c>
      <c r="T94" s="77">
        <v>37</v>
      </c>
      <c r="U94" s="77">
        <v>230</v>
      </c>
    </row>
    <row r="95" spans="1:21" s="113" customFormat="1">
      <c r="A95" s="112" t="s">
        <v>41</v>
      </c>
      <c r="B95" s="111">
        <f>SUM(G95:U95)</f>
        <v>1310</v>
      </c>
      <c r="F95" s="113" t="s">
        <v>40</v>
      </c>
      <c r="G95" s="113">
        <f>IF($G94=""," ",VLOOKUP($G94,Rennerstabel!$G$6:$AK$275,4,FALSE))*2</f>
        <v>0</v>
      </c>
      <c r="H95" s="113">
        <f>IF($H94=""," ",VLOOKUP($H94,Rennerstabel!$G$6:$AK$275,4,FALSE))</f>
        <v>145</v>
      </c>
      <c r="I95" s="113">
        <f>IF($I94=""," ",VLOOKUP($I94,Rennerstabel!$G$6:$AK$275,4,FALSE))</f>
        <v>415</v>
      </c>
      <c r="J95" s="113">
        <f>IF($J94=""," ",VLOOKUP($J94,Rennerstabel!$G$6:$AK$275,4,FALSE))</f>
        <v>53</v>
      </c>
      <c r="K95" s="113">
        <f>IF($K94=""," ",VLOOKUP($K94,Rennerstabel!$G$6:$AK$275,4,FALSE))</f>
        <v>60</v>
      </c>
      <c r="L95" s="113">
        <f>IF($L94=""," ",VLOOKUP($L94,Rennerstabel!$G$6:$AK$275,4,FALSE))</f>
        <v>151</v>
      </c>
      <c r="M95" s="113">
        <f>IF($M94=""," ",VLOOKUP($M94,Rennerstabel!$G$6:$AK$275,4,FALSE))</f>
        <v>85</v>
      </c>
      <c r="N95" s="113">
        <f>IF($N94=""," ",VLOOKUP($N94,Rennerstabel!$G$6:$AK$275,4,FALSE))</f>
        <v>70</v>
      </c>
      <c r="O95" s="113">
        <f>IF($O94=""," ",VLOOKUP($O94,Rennerstabel!$G$6:$AK$275,4,FALSE))</f>
        <v>0</v>
      </c>
      <c r="P95" s="113">
        <f>IF($P94=""," ",VLOOKUP($P94,Rennerstabel!$G$6:$AK$275,4,FALSE))</f>
        <v>284</v>
      </c>
      <c r="Q95" s="113">
        <f>IF($Q94=""," ",VLOOKUP($Q94,Rennerstabel!$G$6:$AK$275,4,FALSE))</f>
        <v>0</v>
      </c>
      <c r="R95" s="113">
        <f>IF($R94=""," ",VLOOKUP($R94,Rennerstabel!$G$6:$AK$275,4,FALSE))</f>
        <v>17</v>
      </c>
      <c r="S95" s="113">
        <f>IF($S94=""," ",VLOOKUP($S94,Rennerstabel!$G$6:$AK$275,4,FALSE))</f>
        <v>0</v>
      </c>
      <c r="T95" s="113">
        <f>IF($T94=""," ",VLOOKUP($T94,Rennerstabel!$G$6:$AK$275,4,FALSE))</f>
        <v>0</v>
      </c>
      <c r="U95" s="113">
        <f>IF($U94=""," ",VLOOKUP($U94,Rennerstabel!$G$6:$AK$275,4,FALSE))</f>
        <v>30</v>
      </c>
    </row>
    <row r="96" spans="1:21">
      <c r="A96" s="76">
        <f>A94+1</f>
        <v>48</v>
      </c>
      <c r="B96" s="114" t="s">
        <v>531</v>
      </c>
      <c r="C96" s="114" t="s">
        <v>504</v>
      </c>
      <c r="E96" s="77" t="s">
        <v>518</v>
      </c>
      <c r="F96" s="77" t="s">
        <v>42</v>
      </c>
      <c r="G96" s="77">
        <v>193</v>
      </c>
      <c r="H96" s="77">
        <v>1</v>
      </c>
      <c r="I96" s="77">
        <v>37</v>
      </c>
      <c r="J96" s="77">
        <v>49</v>
      </c>
      <c r="K96" s="77">
        <v>62</v>
      </c>
      <c r="L96" s="77">
        <v>61</v>
      </c>
      <c r="M96" s="77">
        <v>85</v>
      </c>
      <c r="N96" s="77">
        <v>97</v>
      </c>
      <c r="O96" s="77">
        <v>110</v>
      </c>
      <c r="P96" s="77">
        <v>145</v>
      </c>
      <c r="Q96" s="77">
        <v>169</v>
      </c>
      <c r="R96" s="77">
        <v>181</v>
      </c>
      <c r="S96" s="77">
        <v>194</v>
      </c>
      <c r="T96" s="77">
        <v>51</v>
      </c>
      <c r="U96" s="77">
        <v>5</v>
      </c>
    </row>
    <row r="97" spans="1:21" s="113" customFormat="1">
      <c r="A97" s="112" t="s">
        <v>41</v>
      </c>
      <c r="B97" s="111">
        <f>SUM(G97:U97)</f>
        <v>1463</v>
      </c>
      <c r="F97" s="113" t="s">
        <v>40</v>
      </c>
      <c r="G97" s="113">
        <f>IF($G96=""," ",VLOOKUP($G96,Rennerstabel!$G$6:$AK$275,4,FALSE))*2</f>
        <v>0</v>
      </c>
      <c r="H97" s="113">
        <f>IF($H96=""," ",VLOOKUP($H96,Rennerstabel!$G$6:$AK$275,4,FALSE))</f>
        <v>0</v>
      </c>
      <c r="I97" s="113">
        <f>IF($I96=""," ",VLOOKUP($I96,Rennerstabel!$G$6:$AK$275,4,FALSE))</f>
        <v>0</v>
      </c>
      <c r="J97" s="113">
        <f>IF($J96=""," ",VLOOKUP($J96,Rennerstabel!$G$6:$AK$275,4,FALSE))</f>
        <v>0</v>
      </c>
      <c r="K97" s="113">
        <f>IF($K96=""," ",VLOOKUP($K96,Rennerstabel!$G$6:$AK$275,4,FALSE))</f>
        <v>234</v>
      </c>
      <c r="L97" s="113">
        <f>IF($L96=""," ",VLOOKUP($L96,Rennerstabel!$G$6:$AK$275,4,FALSE))</f>
        <v>17</v>
      </c>
      <c r="M97" s="113">
        <f>IF($M96=""," ",VLOOKUP($M96,Rennerstabel!$G$6:$AK$275,4,FALSE))</f>
        <v>284</v>
      </c>
      <c r="N97" s="113">
        <f>IF($N96=""," ",VLOOKUP($N96,Rennerstabel!$G$6:$AK$275,4,FALSE))</f>
        <v>53</v>
      </c>
      <c r="O97" s="113">
        <f>IF($O96=""," ",VLOOKUP($O96,Rennerstabel!$G$6:$AK$275,4,FALSE))</f>
        <v>85</v>
      </c>
      <c r="P97" s="113">
        <f>IF($P96=""," ",VLOOKUP($P96,Rennerstabel!$G$6:$AK$275,4,FALSE))</f>
        <v>415</v>
      </c>
      <c r="Q97" s="113">
        <f>IF($Q96=""," ",VLOOKUP($Q96,Rennerstabel!$G$6:$AK$275,4,FALSE))</f>
        <v>145</v>
      </c>
      <c r="R97" s="113">
        <f>IF($R96=""," ",VLOOKUP($R96,Rennerstabel!$G$6:$AK$275,4,FALSE))</f>
        <v>151</v>
      </c>
      <c r="S97" s="113">
        <f>IF($S96=""," ",VLOOKUP($S96,Rennerstabel!$G$6:$AK$275,4,FALSE))</f>
        <v>29</v>
      </c>
      <c r="T97" s="113">
        <f>IF($T96=""," ",VLOOKUP($T96,Rennerstabel!$G$6:$AK$275,4,FALSE))</f>
        <v>0</v>
      </c>
      <c r="U97" s="113">
        <f>IF($U96=""," ",VLOOKUP($U96,Rennerstabel!$G$6:$AK$275,4,FALSE))</f>
        <v>50</v>
      </c>
    </row>
    <row r="98" spans="1:21">
      <c r="A98" s="76">
        <f>A96+1</f>
        <v>49</v>
      </c>
      <c r="B98" s="114" t="s">
        <v>505</v>
      </c>
      <c r="C98" s="114"/>
      <c r="E98" s="77" t="s">
        <v>79</v>
      </c>
      <c r="F98" s="77" t="s">
        <v>42</v>
      </c>
      <c r="G98" s="77">
        <v>1</v>
      </c>
      <c r="H98" s="77">
        <v>193</v>
      </c>
      <c r="I98" s="77">
        <v>121</v>
      </c>
      <c r="J98" s="77">
        <v>145</v>
      </c>
      <c r="K98" s="77">
        <v>25</v>
      </c>
      <c r="L98" s="77">
        <v>170</v>
      </c>
      <c r="M98" s="77">
        <v>85</v>
      </c>
      <c r="N98" s="77">
        <v>97</v>
      </c>
      <c r="O98" s="77">
        <v>109</v>
      </c>
      <c r="P98" s="77">
        <v>110</v>
      </c>
      <c r="Q98" s="77">
        <v>169</v>
      </c>
      <c r="R98" s="77">
        <v>181</v>
      </c>
      <c r="S98" s="77">
        <v>182</v>
      </c>
      <c r="T98" s="77">
        <v>194</v>
      </c>
      <c r="U98" s="77">
        <v>157</v>
      </c>
    </row>
    <row r="99" spans="1:21" s="113" customFormat="1">
      <c r="A99" s="112" t="s">
        <v>41</v>
      </c>
      <c r="B99" s="111">
        <f>SUM(G99:U99)</f>
        <v>1452</v>
      </c>
      <c r="F99" s="113" t="s">
        <v>40</v>
      </c>
      <c r="G99" s="113">
        <f>IF($G98=""," ",VLOOKUP($G98,Rennerstabel!$G$6:$AK$275,4,FALSE))*2</f>
        <v>0</v>
      </c>
      <c r="H99" s="113">
        <f>IF($H98=""," ",VLOOKUP($H98,Rennerstabel!$G$6:$AK$275,4,FALSE))</f>
        <v>0</v>
      </c>
      <c r="I99" s="113">
        <f>IF($I98=""," ",VLOOKUP($I98,Rennerstabel!$G$6:$AK$275,4,FALSE))</f>
        <v>60</v>
      </c>
      <c r="J99" s="113">
        <f>IF($J98=""," ",VLOOKUP($J98,Rennerstabel!$G$6:$AK$275,4,FALSE))</f>
        <v>415</v>
      </c>
      <c r="K99" s="113">
        <f>IF($K98=""," ",VLOOKUP($K98,Rennerstabel!$G$6:$AK$275,4,FALSE))</f>
        <v>143</v>
      </c>
      <c r="L99" s="113">
        <f>IF($L98=""," ",VLOOKUP($L98,Rennerstabel!$G$6:$AK$275,4,FALSE))</f>
        <v>63</v>
      </c>
      <c r="M99" s="113">
        <f>IF($M98=""," ",VLOOKUP($M98,Rennerstabel!$G$6:$AK$275,4,FALSE))</f>
        <v>284</v>
      </c>
      <c r="N99" s="113">
        <f>IF($N98=""," ",VLOOKUP($N98,Rennerstabel!$G$6:$AK$275,4,FALSE))</f>
        <v>53</v>
      </c>
      <c r="O99" s="113">
        <f>IF($O98=""," ",VLOOKUP($O98,Rennerstabel!$G$6:$AK$275,4,FALSE))</f>
        <v>24</v>
      </c>
      <c r="P99" s="113">
        <f>IF($P98=""," ",VLOOKUP($P98,Rennerstabel!$G$6:$AK$275,4,FALSE))</f>
        <v>85</v>
      </c>
      <c r="Q99" s="113">
        <f>IF($Q98=""," ",VLOOKUP($Q98,Rennerstabel!$G$6:$AK$275,4,FALSE))</f>
        <v>145</v>
      </c>
      <c r="R99" s="113">
        <f>IF($R98=""," ",VLOOKUP($R98,Rennerstabel!$G$6:$AK$275,4,FALSE))</f>
        <v>151</v>
      </c>
      <c r="S99" s="113">
        <f>IF($S98=""," ",VLOOKUP($S98,Rennerstabel!$G$6:$AK$275,4,FALSE))</f>
        <v>0</v>
      </c>
      <c r="T99" s="113">
        <f>IF($T98=""," ",VLOOKUP($T98,Rennerstabel!$G$6:$AK$275,4,FALSE))</f>
        <v>29</v>
      </c>
      <c r="U99" s="113">
        <f>IF($U98=""," ",VLOOKUP($U98,Rennerstabel!$G$6:$AK$275,4,FALSE))</f>
        <v>0</v>
      </c>
    </row>
    <row r="100" spans="1:21">
      <c r="A100" s="76">
        <f>A98+1</f>
        <v>50</v>
      </c>
      <c r="B100" s="114" t="s">
        <v>506</v>
      </c>
      <c r="C100" s="114"/>
      <c r="E100" s="77" t="s">
        <v>367</v>
      </c>
      <c r="F100" s="77" t="s">
        <v>42</v>
      </c>
      <c r="G100" s="77">
        <v>193</v>
      </c>
      <c r="H100" s="77">
        <v>1</v>
      </c>
      <c r="I100" s="77">
        <v>145</v>
      </c>
      <c r="J100" s="77">
        <v>25</v>
      </c>
      <c r="K100" s="77">
        <v>157</v>
      </c>
      <c r="L100" s="77">
        <v>121</v>
      </c>
      <c r="M100" s="77">
        <v>181</v>
      </c>
      <c r="N100" s="77">
        <v>109</v>
      </c>
      <c r="O100" s="77">
        <v>73</v>
      </c>
      <c r="P100" s="77">
        <v>97</v>
      </c>
      <c r="Q100" s="77">
        <v>241</v>
      </c>
      <c r="R100" s="77">
        <v>85</v>
      </c>
      <c r="S100" s="77">
        <v>169</v>
      </c>
      <c r="T100" s="77">
        <v>100</v>
      </c>
      <c r="U100" s="77">
        <v>110</v>
      </c>
    </row>
    <row r="101" spans="1:21" s="113" customFormat="1">
      <c r="A101" s="112" t="s">
        <v>41</v>
      </c>
      <c r="B101" s="111">
        <f>SUM(G101:U101)</f>
        <v>1619</v>
      </c>
      <c r="F101" s="113" t="s">
        <v>40</v>
      </c>
      <c r="G101" s="113">
        <f>IF($G100=""," ",VLOOKUP($G100,Rennerstabel!$G$6:$AK$275,4,FALSE))*2</f>
        <v>0</v>
      </c>
      <c r="H101" s="113">
        <f>IF($H100=""," ",VLOOKUP($H100,Rennerstabel!$G$6:$AK$275,4,FALSE))</f>
        <v>0</v>
      </c>
      <c r="I101" s="113">
        <f>IF($I100=""," ",VLOOKUP($I100,Rennerstabel!$G$6:$AK$275,4,FALSE))</f>
        <v>415</v>
      </c>
      <c r="J101" s="113">
        <f>IF($J100=""," ",VLOOKUP($J100,Rennerstabel!$G$6:$AK$275,4,FALSE))</f>
        <v>143</v>
      </c>
      <c r="K101" s="113">
        <f>IF($K100=""," ",VLOOKUP($K100,Rennerstabel!$G$6:$AK$275,4,FALSE))</f>
        <v>0</v>
      </c>
      <c r="L101" s="113">
        <f>IF($L100=""," ",VLOOKUP($L100,Rennerstabel!$G$6:$AK$275,4,FALSE))</f>
        <v>60</v>
      </c>
      <c r="M101" s="113">
        <f>IF($M100=""," ",VLOOKUP($M100,Rennerstabel!$G$6:$AK$275,4,FALSE))</f>
        <v>151</v>
      </c>
      <c r="N101" s="113">
        <f>IF($N100=""," ",VLOOKUP($N100,Rennerstabel!$G$6:$AK$275,4,FALSE))</f>
        <v>24</v>
      </c>
      <c r="O101" s="113">
        <f>IF($O100=""," ",VLOOKUP($O100,Rennerstabel!$G$6:$AK$275,4,FALSE))</f>
        <v>0</v>
      </c>
      <c r="P101" s="113">
        <f>IF($P100=""," ",VLOOKUP($P100,Rennerstabel!$G$6:$AK$275,4,FALSE))</f>
        <v>53</v>
      </c>
      <c r="Q101" s="113">
        <f>IF($Q100=""," ",VLOOKUP($Q100,Rennerstabel!$G$6:$AK$275,4,FALSE))</f>
        <v>259</v>
      </c>
      <c r="R101" s="113">
        <f>IF($R100=""," ",VLOOKUP($R100,Rennerstabel!$G$6:$AK$275,4,FALSE))</f>
        <v>284</v>
      </c>
      <c r="S101" s="113">
        <f>IF($S100=""," ",VLOOKUP($S100,Rennerstabel!$G$6:$AK$275,4,FALSE))</f>
        <v>145</v>
      </c>
      <c r="T101" s="113">
        <f>IF($T100=""," ",VLOOKUP($T100,Rennerstabel!$G$6:$AK$275,4,FALSE))</f>
        <v>0</v>
      </c>
      <c r="U101" s="113">
        <f>IF($U100=""," ",VLOOKUP($U100,Rennerstabel!$G$6:$AK$275,4,FALSE))</f>
        <v>85</v>
      </c>
    </row>
    <row r="102" spans="1:21">
      <c r="A102" s="76">
        <f>A100+1</f>
        <v>51</v>
      </c>
      <c r="B102" s="114" t="s">
        <v>507</v>
      </c>
      <c r="C102" s="114"/>
      <c r="E102" s="77" t="s">
        <v>14</v>
      </c>
      <c r="F102" s="77" t="s">
        <v>42</v>
      </c>
      <c r="G102" s="77">
        <v>193</v>
      </c>
      <c r="H102" s="77">
        <v>1</v>
      </c>
      <c r="I102" s="77">
        <v>5</v>
      </c>
      <c r="J102" s="77">
        <v>61</v>
      </c>
      <c r="K102" s="77">
        <v>145</v>
      </c>
      <c r="L102" s="77">
        <v>25</v>
      </c>
      <c r="M102" s="77">
        <v>37</v>
      </c>
      <c r="N102" s="77">
        <v>86</v>
      </c>
      <c r="O102" s="77">
        <v>85</v>
      </c>
      <c r="P102" s="77">
        <v>121</v>
      </c>
      <c r="Q102" s="77">
        <v>169</v>
      </c>
      <c r="R102" s="77">
        <v>100</v>
      </c>
      <c r="S102" s="77">
        <v>97</v>
      </c>
      <c r="T102" s="77">
        <v>122</v>
      </c>
      <c r="U102" s="77">
        <v>194</v>
      </c>
    </row>
    <row r="103" spans="1:21" s="113" customFormat="1">
      <c r="A103" s="112" t="s">
        <v>41</v>
      </c>
      <c r="B103" s="111">
        <f>SUM(G103:U103)</f>
        <v>1249</v>
      </c>
      <c r="F103" s="113" t="s">
        <v>40</v>
      </c>
      <c r="G103" s="113">
        <f>IF($G102=""," ",VLOOKUP($G102,Rennerstabel!$G$6:$AK$275,4,FALSE))*2</f>
        <v>0</v>
      </c>
      <c r="H103" s="113">
        <f>IF($H102=""," ",VLOOKUP($H102,Rennerstabel!$G$6:$AK$275,4,FALSE))</f>
        <v>0</v>
      </c>
      <c r="I103" s="113">
        <f>IF($I102=""," ",VLOOKUP($I102,Rennerstabel!$G$6:$AK$275,4,FALSE))</f>
        <v>50</v>
      </c>
      <c r="J103" s="113">
        <f>IF($J102=""," ",VLOOKUP($J102,Rennerstabel!$G$6:$AK$275,4,FALSE))</f>
        <v>17</v>
      </c>
      <c r="K103" s="113">
        <f>IF($K102=""," ",VLOOKUP($K102,Rennerstabel!$G$6:$AK$275,4,FALSE))</f>
        <v>415</v>
      </c>
      <c r="L103" s="113">
        <f>IF($L102=""," ",VLOOKUP($L102,Rennerstabel!$G$6:$AK$275,4,FALSE))</f>
        <v>143</v>
      </c>
      <c r="M103" s="113">
        <f>IF($M102=""," ",VLOOKUP($M102,Rennerstabel!$G$6:$AK$275,4,FALSE))</f>
        <v>0</v>
      </c>
      <c r="N103" s="113">
        <f>IF($N102=""," ",VLOOKUP($N102,Rennerstabel!$G$6:$AK$275,4,FALSE))</f>
        <v>0</v>
      </c>
      <c r="O103" s="113">
        <f>IF($O102=""," ",VLOOKUP($O102,Rennerstabel!$G$6:$AK$275,4,FALSE))</f>
        <v>284</v>
      </c>
      <c r="P103" s="113">
        <f>IF($P102=""," ",VLOOKUP($P102,Rennerstabel!$G$6:$AK$275,4,FALSE))</f>
        <v>60</v>
      </c>
      <c r="Q103" s="113">
        <f>IF($Q102=""," ",VLOOKUP($Q102,Rennerstabel!$G$6:$AK$275,4,FALSE))</f>
        <v>145</v>
      </c>
      <c r="R103" s="113">
        <f>IF($R102=""," ",VLOOKUP($R102,Rennerstabel!$G$6:$AK$275,4,FALSE))</f>
        <v>0</v>
      </c>
      <c r="S103" s="113">
        <f>IF($S102=""," ",VLOOKUP($S102,Rennerstabel!$G$6:$AK$275,4,FALSE))</f>
        <v>53</v>
      </c>
      <c r="T103" s="113">
        <f>IF($T102=""," ",VLOOKUP($T102,Rennerstabel!$G$6:$AK$275,4,FALSE))</f>
        <v>53</v>
      </c>
      <c r="U103" s="113">
        <f>IF($U102=""," ",VLOOKUP($U102,Rennerstabel!$G$6:$AK$275,4,FALSE))</f>
        <v>29</v>
      </c>
    </row>
    <row r="104" spans="1:21">
      <c r="A104" s="76">
        <f>A102+1</f>
        <v>52</v>
      </c>
      <c r="B104" s="114" t="s">
        <v>508</v>
      </c>
      <c r="C104" s="114"/>
      <c r="E104" s="77" t="s">
        <v>344</v>
      </c>
      <c r="F104" s="77" t="s">
        <v>42</v>
      </c>
      <c r="G104" s="77">
        <v>61</v>
      </c>
      <c r="H104" s="77">
        <v>1</v>
      </c>
      <c r="I104" s="77">
        <v>97</v>
      </c>
      <c r="J104" s="77">
        <v>100</v>
      </c>
      <c r="K104" s="77">
        <v>181</v>
      </c>
      <c r="L104" s="77">
        <v>193</v>
      </c>
      <c r="M104" s="77">
        <v>110</v>
      </c>
      <c r="N104" s="77">
        <v>194</v>
      </c>
      <c r="O104" s="77">
        <v>169</v>
      </c>
      <c r="P104" s="77">
        <v>172</v>
      </c>
      <c r="Q104" s="77">
        <v>157</v>
      </c>
      <c r="R104" s="77">
        <v>133</v>
      </c>
      <c r="S104" s="77">
        <v>49</v>
      </c>
      <c r="T104" s="77">
        <v>25</v>
      </c>
      <c r="U104" s="77">
        <v>147</v>
      </c>
    </row>
    <row r="105" spans="1:21" s="113" customFormat="1">
      <c r="A105" s="112" t="s">
        <v>41</v>
      </c>
      <c r="B105" s="111">
        <f>SUM(G105:U105)</f>
        <v>858</v>
      </c>
      <c r="F105" s="113" t="s">
        <v>40</v>
      </c>
      <c r="G105" s="113">
        <f>IF($G104=""," ",VLOOKUP($G104,Rennerstabel!$G$6:$AK$275,4,FALSE))*2</f>
        <v>34</v>
      </c>
      <c r="H105" s="113">
        <f>IF($H104=""," ",VLOOKUP($H104,Rennerstabel!$G$6:$AK$275,4,FALSE))</f>
        <v>0</v>
      </c>
      <c r="I105" s="113">
        <f>IF($I104=""," ",VLOOKUP($I104,Rennerstabel!$G$6:$AK$275,4,FALSE))</f>
        <v>53</v>
      </c>
      <c r="J105" s="113">
        <f>IF($J104=""," ",VLOOKUP($J104,Rennerstabel!$G$6:$AK$275,4,FALSE))</f>
        <v>0</v>
      </c>
      <c r="K105" s="113">
        <f>IF($K104=""," ",VLOOKUP($K104,Rennerstabel!$G$6:$AK$275,4,FALSE))</f>
        <v>151</v>
      </c>
      <c r="L105" s="113">
        <f>IF($L104=""," ",VLOOKUP($L104,Rennerstabel!$G$6:$AK$275,4,FALSE))</f>
        <v>0</v>
      </c>
      <c r="M105" s="113">
        <f>IF($M104=""," ",VLOOKUP($M104,Rennerstabel!$G$6:$AK$275,4,FALSE))</f>
        <v>85</v>
      </c>
      <c r="N105" s="113">
        <f>IF($N104=""," ",VLOOKUP($N104,Rennerstabel!$G$6:$AK$275,4,FALSE))</f>
        <v>29</v>
      </c>
      <c r="O105" s="113">
        <f>IF($O104=""," ",VLOOKUP($O104,Rennerstabel!$G$6:$AK$275,4,FALSE))</f>
        <v>145</v>
      </c>
      <c r="P105" s="113">
        <f>IF($P104=""," ",VLOOKUP($P104,Rennerstabel!$G$6:$AK$275,4,FALSE))</f>
        <v>70</v>
      </c>
      <c r="Q105" s="113">
        <f>IF($Q104=""," ",VLOOKUP($Q104,Rennerstabel!$G$6:$AK$275,4,FALSE))</f>
        <v>0</v>
      </c>
      <c r="R105" s="113">
        <f>IF($R104=""," ",VLOOKUP($R104,Rennerstabel!$G$6:$AK$275,4,FALSE))</f>
        <v>113</v>
      </c>
      <c r="S105" s="113">
        <f>IF($S104=""," ",VLOOKUP($S104,Rennerstabel!$G$6:$AK$275,4,FALSE))</f>
        <v>0</v>
      </c>
      <c r="T105" s="113">
        <f>IF($T104=""," ",VLOOKUP($T104,Rennerstabel!$G$6:$AK$275,4,FALSE))</f>
        <v>143</v>
      </c>
      <c r="U105" s="113">
        <f>IF($U104=""," ",VLOOKUP($U104,Rennerstabel!$G$6:$AK$275,4,FALSE))</f>
        <v>35</v>
      </c>
    </row>
    <row r="106" spans="1:21">
      <c r="A106" s="76">
        <f>A104+1</f>
        <v>53</v>
      </c>
      <c r="B106" s="114" t="s">
        <v>509</v>
      </c>
      <c r="C106" s="114"/>
      <c r="E106" s="77" t="s">
        <v>515</v>
      </c>
      <c r="F106" s="77" t="s">
        <v>42</v>
      </c>
      <c r="G106" s="77">
        <v>161</v>
      </c>
      <c r="H106" s="77">
        <v>214</v>
      </c>
      <c r="I106" s="77">
        <v>170</v>
      </c>
      <c r="J106" s="77">
        <v>163</v>
      </c>
      <c r="K106" s="77">
        <v>100</v>
      </c>
      <c r="L106" s="77">
        <v>87</v>
      </c>
      <c r="M106" s="77">
        <v>37</v>
      </c>
      <c r="N106" s="77">
        <v>44</v>
      </c>
      <c r="O106" s="77">
        <v>67</v>
      </c>
      <c r="P106" s="77">
        <v>109</v>
      </c>
      <c r="Q106" s="77">
        <v>133</v>
      </c>
      <c r="R106" s="77">
        <v>148</v>
      </c>
      <c r="S106" s="77">
        <v>121</v>
      </c>
      <c r="T106" s="77">
        <v>86</v>
      </c>
      <c r="U106" s="77">
        <v>147</v>
      </c>
    </row>
    <row r="107" spans="1:21" s="113" customFormat="1">
      <c r="A107" s="112" t="s">
        <v>41</v>
      </c>
      <c r="B107" s="111">
        <f>SUM(G107:U107)</f>
        <v>342</v>
      </c>
      <c r="F107" s="113" t="s">
        <v>40</v>
      </c>
      <c r="G107" s="113">
        <f>IF($G106=""," ",VLOOKUP($G106,Rennerstabel!$G$6:$AK$275,4,FALSE))*2</f>
        <v>0</v>
      </c>
      <c r="H107" s="113">
        <f>IF($H106=""," ",VLOOKUP($H106,Rennerstabel!$G$6:$AK$275,4,FALSE))</f>
        <v>0</v>
      </c>
      <c r="I107" s="113">
        <f>IF($I106=""," ",VLOOKUP($I106,Rennerstabel!$G$6:$AK$275,4,FALSE))</f>
        <v>63</v>
      </c>
      <c r="J107" s="113">
        <f>IF($J106=""," ",VLOOKUP($J106,Rennerstabel!$G$6:$AK$275,4,FALSE))</f>
        <v>0</v>
      </c>
      <c r="K107" s="113">
        <f>IF($K106=""," ",VLOOKUP($K106,Rennerstabel!$G$6:$AK$275,4,FALSE))</f>
        <v>0</v>
      </c>
      <c r="L107" s="113">
        <f>IF($L106=""," ",VLOOKUP($L106,Rennerstabel!$G$6:$AK$275,4,FALSE))</f>
        <v>0</v>
      </c>
      <c r="M107" s="113">
        <f>IF($M106=""," ",VLOOKUP($M106,Rennerstabel!$G$6:$AK$275,4,FALSE))</f>
        <v>0</v>
      </c>
      <c r="N107" s="113">
        <f>IF($N106=""," ",VLOOKUP($N106,Rennerstabel!$G$6:$AK$275,4,FALSE))</f>
        <v>44</v>
      </c>
      <c r="O107" s="113">
        <f>IF($O106=""," ",VLOOKUP($O106,Rennerstabel!$G$6:$AK$275,4,FALSE))</f>
        <v>0</v>
      </c>
      <c r="P107" s="113">
        <f>IF($P106=""," ",VLOOKUP($P106,Rennerstabel!$G$6:$AK$275,4,FALSE))</f>
        <v>24</v>
      </c>
      <c r="Q107" s="113">
        <f>IF($Q106=""," ",VLOOKUP($Q106,Rennerstabel!$G$6:$AK$275,4,FALSE))</f>
        <v>113</v>
      </c>
      <c r="R107" s="113">
        <f>IF($R106=""," ",VLOOKUP($R106,Rennerstabel!$G$6:$AK$275,4,FALSE))</f>
        <v>3</v>
      </c>
      <c r="S107" s="113">
        <f>IF($S106=""," ",VLOOKUP($S106,Rennerstabel!$G$6:$AK$275,4,FALSE))</f>
        <v>60</v>
      </c>
      <c r="T107" s="113">
        <f>IF($T106=""," ",VLOOKUP($T106,Rennerstabel!$G$6:$AK$275,4,FALSE))</f>
        <v>0</v>
      </c>
      <c r="U107" s="113">
        <f>IF($U106=""," ",VLOOKUP($U106,Rennerstabel!$G$6:$AK$275,4,FALSE))</f>
        <v>35</v>
      </c>
    </row>
    <row r="108" spans="1:21">
      <c r="A108" s="76">
        <f>A106+1</f>
        <v>54</v>
      </c>
      <c r="B108" s="114" t="s">
        <v>535</v>
      </c>
      <c r="C108" s="114"/>
      <c r="E108" s="77" t="s">
        <v>515</v>
      </c>
      <c r="F108" s="77" t="s">
        <v>42</v>
      </c>
      <c r="G108" s="77">
        <v>193</v>
      </c>
      <c r="H108" s="77">
        <v>85</v>
      </c>
      <c r="I108" s="77">
        <v>97</v>
      </c>
      <c r="J108" s="77">
        <v>100</v>
      </c>
      <c r="K108" s="77">
        <v>121</v>
      </c>
      <c r="L108" s="77">
        <v>122</v>
      </c>
      <c r="M108" s="77">
        <v>49</v>
      </c>
      <c r="N108" s="77">
        <v>229</v>
      </c>
      <c r="O108" s="77">
        <v>1</v>
      </c>
      <c r="P108" s="77">
        <v>104</v>
      </c>
      <c r="Q108" s="77">
        <v>172</v>
      </c>
      <c r="R108" s="77">
        <v>169</v>
      </c>
      <c r="S108" s="77">
        <v>181</v>
      </c>
      <c r="T108" s="77">
        <v>241</v>
      </c>
      <c r="U108" s="77">
        <v>194</v>
      </c>
    </row>
    <row r="109" spans="1:21" s="113" customFormat="1">
      <c r="A109" s="112" t="s">
        <v>41</v>
      </c>
      <c r="B109" s="111">
        <f>SUM(G109:U109)</f>
        <v>1141</v>
      </c>
      <c r="F109" s="113" t="s">
        <v>40</v>
      </c>
      <c r="G109" s="113">
        <f>IF($G108=""," ",VLOOKUP($G108,Rennerstabel!$G$6:$AK$275,4,FALSE))*2</f>
        <v>0</v>
      </c>
      <c r="H109" s="113">
        <f>IF($H108=""," ",VLOOKUP($H108,Rennerstabel!$G$6:$AK$275,4,FALSE))</f>
        <v>284</v>
      </c>
      <c r="I109" s="113">
        <f>IF($I108=""," ",VLOOKUP($I108,Rennerstabel!$G$6:$AK$275,4,FALSE))</f>
        <v>53</v>
      </c>
      <c r="J109" s="113">
        <f>IF($J108=""," ",VLOOKUP($J108,Rennerstabel!$G$6:$AK$275,4,FALSE))</f>
        <v>0</v>
      </c>
      <c r="K109" s="113">
        <f>IF($K108=""," ",VLOOKUP($K108,Rennerstabel!$G$6:$AK$275,4,FALSE))</f>
        <v>60</v>
      </c>
      <c r="L109" s="113">
        <f>IF($L108=""," ",VLOOKUP($L108,Rennerstabel!$G$6:$AK$275,4,FALSE))</f>
        <v>53</v>
      </c>
      <c r="M109" s="113">
        <f>IF($M108=""," ",VLOOKUP($M108,Rennerstabel!$G$6:$AK$275,4,FALSE))</f>
        <v>0</v>
      </c>
      <c r="N109" s="113">
        <f>IF($N108=""," ",VLOOKUP($N108,Rennerstabel!$G$6:$AK$275,4,FALSE))</f>
        <v>34</v>
      </c>
      <c r="O109" s="113">
        <f>IF($O108=""," ",VLOOKUP($O108,Rennerstabel!$G$6:$AK$275,4,FALSE))</f>
        <v>0</v>
      </c>
      <c r="P109" s="113">
        <f>IF($P108=""," ",VLOOKUP($P108,Rennerstabel!$G$6:$AK$275,4,FALSE))</f>
        <v>3</v>
      </c>
      <c r="Q109" s="113">
        <f>IF($Q108=""," ",VLOOKUP($Q108,Rennerstabel!$G$6:$AK$275,4,FALSE))</f>
        <v>70</v>
      </c>
      <c r="R109" s="113">
        <f>IF($R108=""," ",VLOOKUP($R108,Rennerstabel!$G$6:$AK$275,4,FALSE))</f>
        <v>145</v>
      </c>
      <c r="S109" s="113">
        <f>IF($S108=""," ",VLOOKUP($S108,Rennerstabel!$G$6:$AK$275,4,FALSE))</f>
        <v>151</v>
      </c>
      <c r="T109" s="113">
        <f>IF($T108=""," ",VLOOKUP($T108,Rennerstabel!$G$6:$AK$275,4,FALSE))</f>
        <v>259</v>
      </c>
      <c r="U109" s="113">
        <f>IF($U108=""," ",VLOOKUP($U108,Rennerstabel!$G$6:$AK$275,4,FALSE))</f>
        <v>29</v>
      </c>
    </row>
    <row r="110" spans="1:21">
      <c r="A110" s="76">
        <f>A108+1</f>
        <v>55</v>
      </c>
      <c r="B110" s="114" t="s">
        <v>510</v>
      </c>
      <c r="C110" s="114"/>
      <c r="E110" s="77" t="s">
        <v>380</v>
      </c>
      <c r="F110" s="77" t="s">
        <v>42</v>
      </c>
      <c r="G110" s="77">
        <v>85</v>
      </c>
      <c r="H110" s="77">
        <v>181</v>
      </c>
      <c r="I110" s="77">
        <v>1</v>
      </c>
      <c r="J110" s="77">
        <v>145</v>
      </c>
      <c r="K110" s="77">
        <v>121</v>
      </c>
      <c r="L110" s="77">
        <v>25</v>
      </c>
      <c r="M110" s="77">
        <v>229</v>
      </c>
      <c r="N110" s="77">
        <v>193</v>
      </c>
      <c r="O110" s="77">
        <v>100</v>
      </c>
      <c r="P110" s="77">
        <v>169</v>
      </c>
      <c r="Q110" s="77">
        <v>109</v>
      </c>
      <c r="R110" s="77">
        <v>110</v>
      </c>
      <c r="S110" s="77">
        <v>241</v>
      </c>
      <c r="T110" s="77">
        <v>98</v>
      </c>
      <c r="U110" s="77">
        <v>37</v>
      </c>
    </row>
    <row r="111" spans="1:21" s="113" customFormat="1">
      <c r="A111" s="112" t="s">
        <v>41</v>
      </c>
      <c r="B111" s="111">
        <f>SUM(G111:U111)</f>
        <v>1954</v>
      </c>
      <c r="F111" s="113" t="s">
        <v>40</v>
      </c>
      <c r="G111" s="113">
        <f>IF($G110=""," ",VLOOKUP($G110,Rennerstabel!$G$6:$AK$275,4,FALSE))*2</f>
        <v>568</v>
      </c>
      <c r="H111" s="113">
        <f>IF($H110=""," ",VLOOKUP($H110,Rennerstabel!$G$6:$AK$275,4,FALSE))</f>
        <v>151</v>
      </c>
      <c r="I111" s="113">
        <f>IF($I110=""," ",VLOOKUP($I110,Rennerstabel!$G$6:$AK$275,4,FALSE))</f>
        <v>0</v>
      </c>
      <c r="J111" s="113">
        <f>IF($J110=""," ",VLOOKUP($J110,Rennerstabel!$G$6:$AK$275,4,FALSE))</f>
        <v>415</v>
      </c>
      <c r="K111" s="113">
        <f>IF($K110=""," ",VLOOKUP($K110,Rennerstabel!$G$6:$AK$275,4,FALSE))</f>
        <v>60</v>
      </c>
      <c r="L111" s="113">
        <f>IF($L110=""," ",VLOOKUP($L110,Rennerstabel!$G$6:$AK$275,4,FALSE))</f>
        <v>143</v>
      </c>
      <c r="M111" s="113">
        <f>IF($M110=""," ",VLOOKUP($M110,Rennerstabel!$G$6:$AK$275,4,FALSE))</f>
        <v>34</v>
      </c>
      <c r="N111" s="113">
        <f>IF($N110=""," ",VLOOKUP($N110,Rennerstabel!$G$6:$AK$275,4,FALSE))</f>
        <v>0</v>
      </c>
      <c r="O111" s="113">
        <f>IF($O110=""," ",VLOOKUP($O110,Rennerstabel!$G$6:$AK$275,4,FALSE))</f>
        <v>0</v>
      </c>
      <c r="P111" s="113">
        <f>IF($P110=""," ",VLOOKUP($P110,Rennerstabel!$G$6:$AK$275,4,FALSE))</f>
        <v>145</v>
      </c>
      <c r="Q111" s="113">
        <f>IF($Q110=""," ",VLOOKUP($Q110,Rennerstabel!$G$6:$AK$275,4,FALSE))</f>
        <v>24</v>
      </c>
      <c r="R111" s="113">
        <f>IF($R110=""," ",VLOOKUP($R110,Rennerstabel!$G$6:$AK$275,4,FALSE))</f>
        <v>85</v>
      </c>
      <c r="S111" s="113">
        <f>IF($S110=""," ",VLOOKUP($S110,Rennerstabel!$G$6:$AK$275,4,FALSE))</f>
        <v>259</v>
      </c>
      <c r="T111" s="113">
        <f>IF($T110=""," ",VLOOKUP($T110,Rennerstabel!$G$6:$AK$275,4,FALSE))</f>
        <v>70</v>
      </c>
      <c r="U111" s="113">
        <f>IF($U110=""," ",VLOOKUP($U110,Rennerstabel!$G$6:$AK$275,4,FALSE))</f>
        <v>0</v>
      </c>
    </row>
    <row r="112" spans="1:21">
      <c r="A112" s="76">
        <f>A110+1</f>
        <v>56</v>
      </c>
      <c r="B112" s="114" t="s">
        <v>511</v>
      </c>
      <c r="C112" s="114"/>
      <c r="E112" s="77" t="s">
        <v>14</v>
      </c>
      <c r="F112" s="77" t="s">
        <v>42</v>
      </c>
      <c r="G112" s="77">
        <v>100</v>
      </c>
      <c r="H112" s="77">
        <v>1</v>
      </c>
      <c r="I112" s="77">
        <v>193</v>
      </c>
      <c r="J112" s="77">
        <v>85</v>
      </c>
      <c r="K112" s="77">
        <v>169</v>
      </c>
      <c r="L112" s="77">
        <v>121</v>
      </c>
      <c r="M112" s="77">
        <v>73</v>
      </c>
      <c r="N112" s="77">
        <v>110</v>
      </c>
      <c r="O112" s="77">
        <v>229</v>
      </c>
      <c r="P112" s="77">
        <v>145</v>
      </c>
      <c r="Q112" s="77">
        <v>97</v>
      </c>
      <c r="R112" s="77">
        <v>181</v>
      </c>
      <c r="S112" s="77">
        <v>122</v>
      </c>
      <c r="T112" s="77">
        <v>194</v>
      </c>
      <c r="U112" s="77">
        <v>25</v>
      </c>
    </row>
    <row r="113" spans="1:21" s="113" customFormat="1">
      <c r="A113" s="112" t="s">
        <v>41</v>
      </c>
      <c r="B113" s="111">
        <f>SUM(G113:U113)</f>
        <v>1452</v>
      </c>
      <c r="F113" s="113" t="s">
        <v>40</v>
      </c>
      <c r="G113" s="113">
        <f>IF($G112=""," ",VLOOKUP($G112,Rennerstabel!$G$6:$AK$275,4,FALSE))*2</f>
        <v>0</v>
      </c>
      <c r="H113" s="113">
        <f>IF($H112=""," ",VLOOKUP($H112,Rennerstabel!$G$6:$AK$275,4,FALSE))</f>
        <v>0</v>
      </c>
      <c r="I113" s="113">
        <f>IF($I112=""," ",VLOOKUP($I112,Rennerstabel!$G$6:$AK$275,4,FALSE))</f>
        <v>0</v>
      </c>
      <c r="J113" s="113">
        <f>IF($J112=""," ",VLOOKUP($J112,Rennerstabel!$G$6:$AK$275,4,FALSE))</f>
        <v>284</v>
      </c>
      <c r="K113" s="113">
        <f>IF($K112=""," ",VLOOKUP($K112,Rennerstabel!$G$6:$AK$275,4,FALSE))</f>
        <v>145</v>
      </c>
      <c r="L113" s="113">
        <f>IF($L112=""," ",VLOOKUP($L112,Rennerstabel!$G$6:$AK$275,4,FALSE))</f>
        <v>60</v>
      </c>
      <c r="M113" s="113">
        <f>IF($M112=""," ",VLOOKUP($M112,Rennerstabel!$G$6:$AK$275,4,FALSE))</f>
        <v>0</v>
      </c>
      <c r="N113" s="113">
        <f>IF($N112=""," ",VLOOKUP($N112,Rennerstabel!$G$6:$AK$275,4,FALSE))</f>
        <v>85</v>
      </c>
      <c r="O113" s="113">
        <f>IF($O112=""," ",VLOOKUP($O112,Rennerstabel!$G$6:$AK$275,4,FALSE))</f>
        <v>34</v>
      </c>
      <c r="P113" s="113">
        <f>IF($P112=""," ",VLOOKUP($P112,Rennerstabel!$G$6:$AK$275,4,FALSE))</f>
        <v>415</v>
      </c>
      <c r="Q113" s="113">
        <f>IF($Q112=""," ",VLOOKUP($Q112,Rennerstabel!$G$6:$AK$275,4,FALSE))</f>
        <v>53</v>
      </c>
      <c r="R113" s="113">
        <f>IF($R112=""," ",VLOOKUP($R112,Rennerstabel!$G$6:$AK$275,4,FALSE))</f>
        <v>151</v>
      </c>
      <c r="S113" s="113">
        <f>IF($S112=""," ",VLOOKUP($S112,Rennerstabel!$G$6:$AK$275,4,FALSE))</f>
        <v>53</v>
      </c>
      <c r="T113" s="113">
        <f>IF($T112=""," ",VLOOKUP($T112,Rennerstabel!$G$6:$AK$275,4,FALSE))</f>
        <v>29</v>
      </c>
      <c r="U113" s="113">
        <f>IF($U112=""," ",VLOOKUP($U112,Rennerstabel!$G$6:$AK$275,4,FALSE))</f>
        <v>143</v>
      </c>
    </row>
    <row r="114" spans="1:21">
      <c r="A114" s="76">
        <f>A112+1</f>
        <v>57</v>
      </c>
      <c r="B114" s="114" t="s">
        <v>512</v>
      </c>
      <c r="C114" s="114"/>
      <c r="E114" s="77" t="s">
        <v>516</v>
      </c>
      <c r="F114" s="77" t="s">
        <v>42</v>
      </c>
      <c r="G114" s="77">
        <v>193</v>
      </c>
      <c r="H114" s="77">
        <v>1</v>
      </c>
      <c r="I114" s="77">
        <v>25</v>
      </c>
      <c r="J114" s="77">
        <v>61</v>
      </c>
      <c r="K114" s="77">
        <v>97</v>
      </c>
      <c r="L114" s="77">
        <v>145</v>
      </c>
      <c r="M114" s="77">
        <v>169</v>
      </c>
      <c r="N114" s="77">
        <v>181</v>
      </c>
      <c r="O114" s="77">
        <v>5</v>
      </c>
      <c r="P114" s="77">
        <v>85</v>
      </c>
      <c r="Q114" s="77">
        <v>100</v>
      </c>
      <c r="R114" s="77">
        <v>110</v>
      </c>
      <c r="S114" s="77">
        <v>49</v>
      </c>
      <c r="T114" s="77">
        <v>194</v>
      </c>
      <c r="U114" s="77">
        <v>204</v>
      </c>
    </row>
    <row r="115" spans="1:21" s="113" customFormat="1">
      <c r="A115" s="112" t="s">
        <v>41</v>
      </c>
      <c r="B115" s="111">
        <f>SUM(G115:U115)</f>
        <v>1372</v>
      </c>
      <c r="F115" s="113" t="s">
        <v>40</v>
      </c>
      <c r="G115" s="113">
        <f>IF($G114=""," ",VLOOKUP($G114,Rennerstabel!$G$6:$AK$275,4,FALSE))*2</f>
        <v>0</v>
      </c>
      <c r="H115" s="113">
        <f>IF($H114=""," ",VLOOKUP($H114,Rennerstabel!$G$6:$AK$275,4,FALSE))</f>
        <v>0</v>
      </c>
      <c r="I115" s="113">
        <f>IF($I114=""," ",VLOOKUP($I114,Rennerstabel!$G$6:$AK$275,4,FALSE))</f>
        <v>143</v>
      </c>
      <c r="J115" s="113">
        <f>IF($J114=""," ",VLOOKUP($J114,Rennerstabel!$G$6:$AK$275,4,FALSE))</f>
        <v>17</v>
      </c>
      <c r="K115" s="113">
        <f>IF($K114=""," ",VLOOKUP($K114,Rennerstabel!$G$6:$AK$275,4,FALSE))</f>
        <v>53</v>
      </c>
      <c r="L115" s="113">
        <f>IF($L114=""," ",VLOOKUP($L114,Rennerstabel!$G$6:$AK$275,4,FALSE))</f>
        <v>415</v>
      </c>
      <c r="M115" s="113">
        <f>IF($M114=""," ",VLOOKUP($M114,Rennerstabel!$G$6:$AK$275,4,FALSE))</f>
        <v>145</v>
      </c>
      <c r="N115" s="113">
        <f>IF($N114=""," ",VLOOKUP($N114,Rennerstabel!$G$6:$AK$275,4,FALSE))</f>
        <v>151</v>
      </c>
      <c r="O115" s="113">
        <f>IF($O114=""," ",VLOOKUP($O114,Rennerstabel!$G$6:$AK$275,4,FALSE))</f>
        <v>50</v>
      </c>
      <c r="P115" s="113">
        <f>IF($P114=""," ",VLOOKUP($P114,Rennerstabel!$G$6:$AK$275,4,FALSE))</f>
        <v>284</v>
      </c>
      <c r="Q115" s="113">
        <f>IF($Q114=""," ",VLOOKUP($Q114,Rennerstabel!$G$6:$AK$275,4,FALSE))</f>
        <v>0</v>
      </c>
      <c r="R115" s="113">
        <f>IF($R114=""," ",VLOOKUP($R114,Rennerstabel!$G$6:$AK$275,4,FALSE))</f>
        <v>85</v>
      </c>
      <c r="S115" s="113">
        <f>IF($S114=""," ",VLOOKUP($S114,Rennerstabel!$G$6:$AK$275,4,FALSE))</f>
        <v>0</v>
      </c>
      <c r="T115" s="113">
        <f>IF($T114=""," ",VLOOKUP($T114,Rennerstabel!$G$6:$AK$275,4,FALSE))</f>
        <v>29</v>
      </c>
      <c r="U115" s="113">
        <f>IF($U114=""," ",VLOOKUP($U114,Rennerstabel!$G$6:$AK$275,4,FALSE))</f>
        <v>0</v>
      </c>
    </row>
    <row r="116" spans="1:21">
      <c r="A116" s="76">
        <f>A114+1</f>
        <v>58</v>
      </c>
      <c r="B116" s="114" t="s">
        <v>513</v>
      </c>
      <c r="C116" s="114"/>
      <c r="E116" s="77" t="s">
        <v>517</v>
      </c>
      <c r="F116" s="77" t="s">
        <v>42</v>
      </c>
      <c r="G116" s="77">
        <v>193</v>
      </c>
      <c r="H116" s="77">
        <v>1</v>
      </c>
      <c r="I116" s="77">
        <v>145</v>
      </c>
      <c r="J116" s="77">
        <v>181</v>
      </c>
      <c r="K116" s="77">
        <v>86</v>
      </c>
      <c r="L116" s="77">
        <v>204</v>
      </c>
      <c r="M116" s="77">
        <v>121</v>
      </c>
      <c r="N116" s="77">
        <v>133</v>
      </c>
      <c r="O116" s="77">
        <v>202</v>
      </c>
      <c r="P116" s="77">
        <v>241</v>
      </c>
      <c r="Q116" s="77">
        <v>73</v>
      </c>
      <c r="R116" s="77">
        <v>25</v>
      </c>
      <c r="S116" s="77">
        <v>157</v>
      </c>
      <c r="T116" s="77">
        <v>61</v>
      </c>
      <c r="U116" s="77">
        <v>100</v>
      </c>
    </row>
    <row r="117" spans="1:21" s="113" customFormat="1">
      <c r="A117" s="112" t="s">
        <v>41</v>
      </c>
      <c r="B117" s="111">
        <f>SUM(G117:U117)</f>
        <v>1158</v>
      </c>
      <c r="F117" s="113" t="s">
        <v>40</v>
      </c>
      <c r="G117" s="113">
        <f>IF($G116=""," ",VLOOKUP($G116,Rennerstabel!$G$6:$AK$275,4,FALSE))*2</f>
        <v>0</v>
      </c>
      <c r="H117" s="113">
        <f>IF($H116=""," ",VLOOKUP($H116,Rennerstabel!$G$6:$AK$275,4,FALSE))</f>
        <v>0</v>
      </c>
      <c r="I117" s="113">
        <f>IF($I116=""," ",VLOOKUP($I116,Rennerstabel!$G$6:$AK$275,4,FALSE))</f>
        <v>415</v>
      </c>
      <c r="J117" s="113">
        <f>IF($J116=""," ",VLOOKUP($J116,Rennerstabel!$G$6:$AK$275,4,FALSE))</f>
        <v>151</v>
      </c>
      <c r="K117" s="113">
        <f>IF($K116=""," ",VLOOKUP($K116,Rennerstabel!$G$6:$AK$275,4,FALSE))</f>
        <v>0</v>
      </c>
      <c r="L117" s="113">
        <f>IF($L116=""," ",VLOOKUP($L116,Rennerstabel!$G$6:$AK$275,4,FALSE))</f>
        <v>0</v>
      </c>
      <c r="M117" s="113">
        <f>IF($M116=""," ",VLOOKUP($M116,Rennerstabel!$G$6:$AK$275,4,FALSE))</f>
        <v>60</v>
      </c>
      <c r="N117" s="113">
        <f>IF($N116=""," ",VLOOKUP($N116,Rennerstabel!$G$6:$AK$275,4,FALSE))</f>
        <v>113</v>
      </c>
      <c r="O117" s="113">
        <f>IF($O116=""," ",VLOOKUP($O116,Rennerstabel!$G$6:$AK$275,4,FALSE))</f>
        <v>0</v>
      </c>
      <c r="P117" s="113">
        <f>IF($P116=""," ",VLOOKUP($P116,Rennerstabel!$G$6:$AK$275,4,FALSE))</f>
        <v>259</v>
      </c>
      <c r="Q117" s="113">
        <f>IF($Q116=""," ",VLOOKUP($Q116,Rennerstabel!$G$6:$AK$275,4,FALSE))</f>
        <v>0</v>
      </c>
      <c r="R117" s="113">
        <f>IF($R116=""," ",VLOOKUP($R116,Rennerstabel!$G$6:$AK$275,4,FALSE))</f>
        <v>143</v>
      </c>
      <c r="S117" s="113">
        <f>IF($S116=""," ",VLOOKUP($S116,Rennerstabel!$G$6:$AK$275,4,FALSE))</f>
        <v>0</v>
      </c>
      <c r="T117" s="113">
        <f>IF($T116=""," ",VLOOKUP($T116,Rennerstabel!$G$6:$AK$275,4,FALSE))</f>
        <v>17</v>
      </c>
      <c r="U117" s="113">
        <f>IF($U116=""," ",VLOOKUP($U116,Rennerstabel!$G$6:$AK$275,4,FALSE))</f>
        <v>0</v>
      </c>
    </row>
    <row r="118" spans="1:21">
      <c r="A118" s="76">
        <f>A116+1</f>
        <v>59</v>
      </c>
      <c r="B118" s="114" t="s">
        <v>532</v>
      </c>
      <c r="C118" s="114" t="s">
        <v>506</v>
      </c>
      <c r="E118" s="77" t="s">
        <v>367</v>
      </c>
      <c r="F118" s="77" t="s">
        <v>42</v>
      </c>
      <c r="G118" s="77">
        <v>1</v>
      </c>
      <c r="H118" s="77">
        <v>193</v>
      </c>
      <c r="I118" s="77">
        <v>145</v>
      </c>
      <c r="J118" s="77">
        <v>73</v>
      </c>
      <c r="K118" s="77">
        <v>181</v>
      </c>
      <c r="L118" s="77">
        <v>121</v>
      </c>
      <c r="M118" s="77">
        <v>14</v>
      </c>
      <c r="N118" s="77">
        <v>3</v>
      </c>
      <c r="O118" s="77">
        <v>85</v>
      </c>
      <c r="P118" s="77">
        <v>169</v>
      </c>
      <c r="Q118" s="77">
        <v>62</v>
      </c>
      <c r="R118" s="77">
        <v>110</v>
      </c>
      <c r="S118" s="77">
        <v>100</v>
      </c>
      <c r="T118" s="77">
        <v>229</v>
      </c>
      <c r="U118" s="77">
        <v>194</v>
      </c>
    </row>
    <row r="119" spans="1:21" s="113" customFormat="1">
      <c r="A119" s="112" t="s">
        <v>41</v>
      </c>
      <c r="B119" s="111">
        <f>SUM(G119:U119)</f>
        <v>1619</v>
      </c>
      <c r="F119" s="113" t="s">
        <v>40</v>
      </c>
      <c r="G119" s="113">
        <f>IF($G118=""," ",VLOOKUP($G118,Rennerstabel!$G$6:$AK$275,4,FALSE))*2</f>
        <v>0</v>
      </c>
      <c r="H119" s="113">
        <f>IF($H118=""," ",VLOOKUP($H118,Rennerstabel!$G$6:$AK$275,4,FALSE))</f>
        <v>0</v>
      </c>
      <c r="I119" s="113">
        <f>IF($I118=""," ",VLOOKUP($I118,Rennerstabel!$G$6:$AK$275,4,FALSE))</f>
        <v>415</v>
      </c>
      <c r="J119" s="113">
        <f>IF($J118=""," ",VLOOKUP($J118,Rennerstabel!$G$6:$AK$275,4,FALSE))</f>
        <v>0</v>
      </c>
      <c r="K119" s="113">
        <f>IF($K118=""," ",VLOOKUP($K118,Rennerstabel!$G$6:$AK$275,4,FALSE))</f>
        <v>151</v>
      </c>
      <c r="L119" s="113">
        <f>IF($L118=""," ",VLOOKUP($L118,Rennerstabel!$G$6:$AK$275,4,FALSE))</f>
        <v>60</v>
      </c>
      <c r="M119" s="113">
        <f>IF($M118=""," ",VLOOKUP($M118,Rennerstabel!$G$6:$AK$275,4,FALSE))</f>
        <v>182</v>
      </c>
      <c r="N119" s="113">
        <f>IF($N118=""," ",VLOOKUP($N118,Rennerstabel!$G$6:$AK$275,4,FALSE))</f>
        <v>0</v>
      </c>
      <c r="O119" s="113">
        <f>IF($O118=""," ",VLOOKUP($O118,Rennerstabel!$G$6:$AK$275,4,FALSE))</f>
        <v>284</v>
      </c>
      <c r="P119" s="113">
        <f>IF($P118=""," ",VLOOKUP($P118,Rennerstabel!$G$6:$AK$275,4,FALSE))</f>
        <v>145</v>
      </c>
      <c r="Q119" s="113">
        <f>IF($Q118=""," ",VLOOKUP($Q118,Rennerstabel!$G$6:$AK$275,4,FALSE))</f>
        <v>234</v>
      </c>
      <c r="R119" s="113">
        <f>IF($R118=""," ",VLOOKUP($R118,Rennerstabel!$G$6:$AK$275,4,FALSE))</f>
        <v>85</v>
      </c>
      <c r="S119" s="113">
        <f>IF($S118=""," ",VLOOKUP($S118,Rennerstabel!$G$6:$AK$275,4,FALSE))</f>
        <v>0</v>
      </c>
      <c r="T119" s="113">
        <f>IF($T118=""," ",VLOOKUP($T118,Rennerstabel!$G$6:$AK$275,4,FALSE))</f>
        <v>34</v>
      </c>
      <c r="U119" s="113">
        <f>IF($U118=""," ",VLOOKUP($U118,Rennerstabel!$G$6:$AK$275,4,FALSE))</f>
        <v>29</v>
      </c>
    </row>
    <row r="120" spans="1:21">
      <c r="A120" s="76">
        <f>A118+1</f>
        <v>60</v>
      </c>
      <c r="B120" s="114" t="s">
        <v>533</v>
      </c>
      <c r="C120" s="114" t="s">
        <v>514</v>
      </c>
      <c r="E120" s="77" t="s">
        <v>344</v>
      </c>
      <c r="F120" s="77" t="s">
        <v>42</v>
      </c>
      <c r="G120" s="77">
        <v>193</v>
      </c>
      <c r="H120" s="77">
        <v>85</v>
      </c>
      <c r="I120" s="77">
        <v>1</v>
      </c>
      <c r="J120" s="77">
        <v>110</v>
      </c>
      <c r="K120" s="77">
        <v>100</v>
      </c>
      <c r="L120" s="77">
        <v>157</v>
      </c>
      <c r="M120" s="77">
        <v>61</v>
      </c>
      <c r="N120" s="77">
        <v>194</v>
      </c>
      <c r="O120" s="77">
        <v>169</v>
      </c>
      <c r="P120" s="77">
        <v>145</v>
      </c>
      <c r="Q120" s="77">
        <v>502</v>
      </c>
      <c r="R120" s="77">
        <v>97</v>
      </c>
      <c r="S120" s="77">
        <v>229</v>
      </c>
      <c r="T120" s="77">
        <v>49</v>
      </c>
      <c r="U120" s="77">
        <v>25</v>
      </c>
    </row>
    <row r="121" spans="1:21" s="113" customFormat="1">
      <c r="A121" s="112" t="s">
        <v>41</v>
      </c>
      <c r="B121" s="111">
        <f>SUM(G121:U121)</f>
        <v>1205</v>
      </c>
      <c r="F121" s="113" t="s">
        <v>40</v>
      </c>
      <c r="G121" s="113">
        <f>IF($G120=""," ",VLOOKUP($G120,Rennerstabel!$G$6:$AK$275,4,FALSE))*2</f>
        <v>0</v>
      </c>
      <c r="H121" s="113">
        <f>IF($H120=""," ",VLOOKUP($H120,Rennerstabel!$G$6:$AK$275,4,FALSE))</f>
        <v>284</v>
      </c>
      <c r="I121" s="113">
        <f>IF($I120=""," ",VLOOKUP($I120,Rennerstabel!$G$6:$AK$275,4,FALSE))</f>
        <v>0</v>
      </c>
      <c r="J121" s="113">
        <f>IF($J120=""," ",VLOOKUP($J120,Rennerstabel!$G$6:$AK$275,4,FALSE))</f>
        <v>85</v>
      </c>
      <c r="K121" s="113">
        <f>IF($K120=""," ",VLOOKUP($K120,Rennerstabel!$G$6:$AK$275,4,FALSE))</f>
        <v>0</v>
      </c>
      <c r="L121" s="113">
        <f>IF($L120=""," ",VLOOKUP($L120,Rennerstabel!$G$6:$AK$275,4,FALSE))</f>
        <v>0</v>
      </c>
      <c r="M121" s="113">
        <f>IF($M120=""," ",VLOOKUP($M120,Rennerstabel!$G$6:$AK$275,4,FALSE))</f>
        <v>17</v>
      </c>
      <c r="N121" s="113">
        <f>IF($N120=""," ",VLOOKUP($N120,Rennerstabel!$G$6:$AK$275,4,FALSE))</f>
        <v>29</v>
      </c>
      <c r="O121" s="113">
        <f>IF($O120=""," ",VLOOKUP($O120,Rennerstabel!$G$6:$AK$275,4,FALSE))</f>
        <v>145</v>
      </c>
      <c r="P121" s="113">
        <f>IF($P120=""," ",VLOOKUP($P120,Rennerstabel!$G$6:$AK$275,4,FALSE))</f>
        <v>415</v>
      </c>
      <c r="Q121" s="113">
        <f>IF($Q120=""," ",VLOOKUP($Q120,Rennerstabel!$G$6:$AK$275,4,FALSE))</f>
        <v>0</v>
      </c>
      <c r="R121" s="113">
        <f>IF($R120=""," ",VLOOKUP($R120,Rennerstabel!$G$6:$AK$275,4,FALSE))</f>
        <v>53</v>
      </c>
      <c r="S121" s="113">
        <f>IF($S120=""," ",VLOOKUP($S120,Rennerstabel!$G$6:$AK$275,4,FALSE))</f>
        <v>34</v>
      </c>
      <c r="T121" s="113">
        <f>IF($T120=""," ",VLOOKUP($T120,Rennerstabel!$G$6:$AK$275,4,FALSE))</f>
        <v>0</v>
      </c>
      <c r="U121" s="113">
        <f>IF($U120=""," ",VLOOKUP($U120,Rennerstabel!$G$6:$AK$275,4,FALSE))</f>
        <v>143</v>
      </c>
    </row>
    <row r="122" spans="1:21">
      <c r="A122" s="76">
        <f>A120+1</f>
        <v>61</v>
      </c>
      <c r="B122" s="114"/>
      <c r="C122" s="114"/>
      <c r="E122" s="125"/>
    </row>
    <row r="123" spans="1:21" s="113" customFormat="1">
      <c r="A123" s="112" t="s">
        <v>41</v>
      </c>
      <c r="B123" s="111" t="e">
        <f>SUM(G123:U123)</f>
        <v>#VALUE!</v>
      </c>
      <c r="F123" s="113" t="s">
        <v>40</v>
      </c>
      <c r="G123" s="113" t="e">
        <f>IF($G122=""," ",VLOOKUP($G122,Rennerstabel!$G$6:$AK$275,4,FALSE))*2</f>
        <v>#VALUE!</v>
      </c>
      <c r="H123" s="113" t="str">
        <f>IF($H122=""," ",VLOOKUP($H122,Rennerstabel!$G$6:$AK$275,4,FALSE))</f>
        <v xml:space="preserve"> </v>
      </c>
      <c r="I123" s="113" t="str">
        <f>IF($I122=""," ",VLOOKUP($I122,Rennerstabel!$G$6:$AK$275,4,FALSE))</f>
        <v xml:space="preserve"> </v>
      </c>
      <c r="J123" s="113" t="str">
        <f>IF($J122=""," ",VLOOKUP($J122,Rennerstabel!$G$6:$AK$275,4,FALSE))</f>
        <v xml:space="preserve"> </v>
      </c>
      <c r="K123" s="113" t="str">
        <f>IF($K122=""," ",VLOOKUP($K122,Rennerstabel!$G$6:$AK$275,4,FALSE))</f>
        <v xml:space="preserve"> </v>
      </c>
      <c r="L123" s="113" t="str">
        <f>IF($L122=""," ",VLOOKUP($L122,Rennerstabel!$G$6:$AK$275,4,FALSE))</f>
        <v xml:space="preserve"> </v>
      </c>
      <c r="M123" s="113" t="str">
        <f>IF($M122=""," ",VLOOKUP($M122,Rennerstabel!$G$6:$AK$275,4,FALSE))</f>
        <v xml:space="preserve"> </v>
      </c>
      <c r="N123" s="113" t="str">
        <f>IF($N122=""," ",VLOOKUP($N122,Rennerstabel!$G$6:$AK$275,4,FALSE))</f>
        <v xml:space="preserve"> </v>
      </c>
      <c r="O123" s="113" t="str">
        <f>IF($O122=""," ",VLOOKUP($O122,Rennerstabel!$G$6:$AK$275,4,FALSE))</f>
        <v xml:space="preserve"> </v>
      </c>
      <c r="P123" s="113" t="str">
        <f>IF($P122=""," ",VLOOKUP($P122,Rennerstabel!$G$6:$AK$275,4,FALSE))</f>
        <v xml:space="preserve"> </v>
      </c>
      <c r="Q123" s="113" t="str">
        <f>IF($Q122=""," ",VLOOKUP($Q122,Rennerstabel!$G$6:$AK$275,4,FALSE))</f>
        <v xml:space="preserve"> </v>
      </c>
      <c r="R123" s="113" t="str">
        <f>IF($R122=""," ",VLOOKUP($R122,Rennerstabel!$G$6:$AK$275,4,FALSE))</f>
        <v xml:space="preserve"> </v>
      </c>
      <c r="S123" s="113" t="str">
        <f>IF($S122=""," ",VLOOKUP($S122,Rennerstabel!$G$6:$AK$275,4,FALSE))</f>
        <v xml:space="preserve"> </v>
      </c>
      <c r="T123" s="113" t="str">
        <f>IF($T122=""," ",VLOOKUP($T122,Rennerstabel!$G$6:$AK$275,4,FALSE))</f>
        <v xml:space="preserve"> </v>
      </c>
      <c r="U123" s="113" t="str">
        <f>IF($U122=""," ",VLOOKUP($U122,Rennerstabel!$G$6:$AK$275,4,FALSE))</f>
        <v xml:space="preserve"> </v>
      </c>
    </row>
    <row r="124" spans="1:21">
      <c r="A124" s="76">
        <f>A122+1</f>
        <v>62</v>
      </c>
      <c r="B124" s="114"/>
      <c r="C124" s="114"/>
      <c r="E124" s="125"/>
    </row>
    <row r="125" spans="1:21" s="113" customFormat="1">
      <c r="A125" s="112" t="s">
        <v>41</v>
      </c>
      <c r="B125" s="111" t="e">
        <f>SUM(G125:U125)</f>
        <v>#VALUE!</v>
      </c>
      <c r="F125" s="113" t="s">
        <v>40</v>
      </c>
      <c r="G125" s="113" t="e">
        <f>IF($G124=""," ",VLOOKUP($G124,Rennerstabel!$G$6:$AK$275,4,FALSE))*2</f>
        <v>#VALUE!</v>
      </c>
      <c r="H125" s="113" t="str">
        <f>IF($H124=""," ",VLOOKUP($H124,Rennerstabel!$G$6:$AK$275,4,FALSE))</f>
        <v xml:space="preserve"> </v>
      </c>
      <c r="I125" s="113" t="str">
        <f>IF($I124=""," ",VLOOKUP($I124,Rennerstabel!$G$6:$AK$275,4,FALSE))</f>
        <v xml:space="preserve"> </v>
      </c>
      <c r="J125" s="113" t="str">
        <f>IF($J124=""," ",VLOOKUP($J124,Rennerstabel!$G$6:$AK$275,4,FALSE))</f>
        <v xml:space="preserve"> </v>
      </c>
      <c r="K125" s="113" t="str">
        <f>IF($K124=""," ",VLOOKUP($K124,Rennerstabel!$G$6:$AK$275,4,FALSE))</f>
        <v xml:space="preserve"> </v>
      </c>
      <c r="L125" s="113" t="str">
        <f>IF($L124=""," ",VLOOKUP($L124,Rennerstabel!$G$6:$AK$275,4,FALSE))</f>
        <v xml:space="preserve"> </v>
      </c>
      <c r="M125" s="113" t="str">
        <f>IF($M124=""," ",VLOOKUP($M124,Rennerstabel!$G$6:$AK$275,4,FALSE))</f>
        <v xml:space="preserve"> </v>
      </c>
      <c r="N125" s="113" t="str">
        <f>IF($N124=""," ",VLOOKUP($N124,Rennerstabel!$G$6:$AK$275,4,FALSE))</f>
        <v xml:space="preserve"> </v>
      </c>
      <c r="O125" s="113" t="str">
        <f>IF($O124=""," ",VLOOKUP($O124,Rennerstabel!$G$6:$AK$275,4,FALSE))</f>
        <v xml:space="preserve"> </v>
      </c>
      <c r="P125" s="113" t="str">
        <f>IF($P124=""," ",VLOOKUP($P124,Rennerstabel!$G$6:$AK$275,4,FALSE))</f>
        <v xml:space="preserve"> </v>
      </c>
      <c r="Q125" s="113" t="str">
        <f>IF($Q124=""," ",VLOOKUP($Q124,Rennerstabel!$G$6:$AK$275,4,FALSE))</f>
        <v xml:space="preserve"> </v>
      </c>
      <c r="R125" s="113" t="str">
        <f>IF($R124=""," ",VLOOKUP($R124,Rennerstabel!$G$6:$AK$275,4,FALSE))</f>
        <v xml:space="preserve"> </v>
      </c>
      <c r="S125" s="113" t="str">
        <f>IF($S124=""," ",VLOOKUP($S124,Rennerstabel!$G$6:$AK$275,4,FALSE))</f>
        <v xml:space="preserve"> </v>
      </c>
      <c r="T125" s="113" t="str">
        <f>IF($T124=""," ",VLOOKUP($T124,Rennerstabel!$G$6:$AK$275,4,FALSE))</f>
        <v xml:space="preserve"> </v>
      </c>
      <c r="U125" s="113" t="str">
        <f>IF($U124=""," ",VLOOKUP($U124,Rennerstabel!$G$6:$AK$275,4,FALSE))</f>
        <v xml:space="preserve"> </v>
      </c>
    </row>
    <row r="126" spans="1:21">
      <c r="A126" s="76">
        <f>A124+1</f>
        <v>63</v>
      </c>
      <c r="B126" s="114"/>
      <c r="C126" s="114"/>
      <c r="E126" s="125"/>
    </row>
    <row r="127" spans="1:21" s="113" customFormat="1">
      <c r="A127" s="112" t="s">
        <v>41</v>
      </c>
      <c r="B127" s="111" t="e">
        <f>SUM(G127:U127)</f>
        <v>#VALUE!</v>
      </c>
      <c r="F127" s="113" t="s">
        <v>40</v>
      </c>
      <c r="G127" s="113" t="e">
        <f>IF($G126=""," ",VLOOKUP($G126,Rennerstabel!$G$6:$AK$275,4,FALSE))*2</f>
        <v>#VALUE!</v>
      </c>
      <c r="H127" s="113" t="str">
        <f>IF($H126=""," ",VLOOKUP($H126,Rennerstabel!$G$6:$AK$275,4,FALSE))</f>
        <v xml:space="preserve"> </v>
      </c>
      <c r="I127" s="113" t="str">
        <f>IF($I126=""," ",VLOOKUP($I126,Rennerstabel!$G$6:$AK$275,4,FALSE))</f>
        <v xml:space="preserve"> </v>
      </c>
      <c r="J127" s="113" t="str">
        <f>IF($J126=""," ",VLOOKUP($J126,Rennerstabel!$G$6:$AK$275,4,FALSE))</f>
        <v xml:space="preserve"> </v>
      </c>
      <c r="K127" s="113" t="str">
        <f>IF($K126=""," ",VLOOKUP($K126,Rennerstabel!$G$6:$AK$275,4,FALSE))</f>
        <v xml:space="preserve"> </v>
      </c>
      <c r="L127" s="113" t="str">
        <f>IF($L126=""," ",VLOOKUP($L126,Rennerstabel!$G$6:$AK$275,4,FALSE))</f>
        <v xml:space="preserve"> </v>
      </c>
      <c r="M127" s="113" t="str">
        <f>IF($M126=""," ",VLOOKUP($M126,Rennerstabel!$G$6:$AK$275,4,FALSE))</f>
        <v xml:space="preserve"> </v>
      </c>
      <c r="N127" s="113" t="str">
        <f>IF($N126=""," ",VLOOKUP($N126,Rennerstabel!$G$6:$AK$275,4,FALSE))</f>
        <v xml:space="preserve"> </v>
      </c>
      <c r="O127" s="113" t="str">
        <f>IF($O126=""," ",VLOOKUP($O126,Rennerstabel!$G$6:$AK$275,4,FALSE))</f>
        <v xml:space="preserve"> </v>
      </c>
      <c r="P127" s="113" t="str">
        <f>IF($P126=""," ",VLOOKUP($P126,Rennerstabel!$G$6:$AK$275,4,FALSE))</f>
        <v xml:space="preserve"> </v>
      </c>
      <c r="Q127" s="113" t="str">
        <f>IF($Q126=""," ",VLOOKUP($Q126,Rennerstabel!$G$6:$AK$275,4,FALSE))</f>
        <v xml:space="preserve"> </v>
      </c>
      <c r="R127" s="113" t="str">
        <f>IF($R126=""," ",VLOOKUP($R126,Rennerstabel!$G$6:$AK$275,4,FALSE))</f>
        <v xml:space="preserve"> </v>
      </c>
      <c r="S127" s="113" t="str">
        <f>IF($S126=""," ",VLOOKUP($S126,Rennerstabel!$G$6:$AK$275,4,FALSE))</f>
        <v xml:space="preserve"> </v>
      </c>
      <c r="T127" s="113" t="str">
        <f>IF($T126=""," ",VLOOKUP($T126,Rennerstabel!$G$6:$AK$275,4,FALSE))</f>
        <v xml:space="preserve"> </v>
      </c>
      <c r="U127" s="113" t="str">
        <f>IF($U126=""," ",VLOOKUP($U126,Rennerstabel!$G$6:$AK$275,4,FALSE))</f>
        <v xml:space="preserve"> </v>
      </c>
    </row>
    <row r="128" spans="1:21">
      <c r="A128" s="76">
        <f>A126+1</f>
        <v>64</v>
      </c>
      <c r="B128" s="114"/>
      <c r="C128" s="114"/>
      <c r="E128" s="125"/>
    </row>
    <row r="129" spans="1:21" s="113" customFormat="1">
      <c r="A129" s="112" t="s">
        <v>41</v>
      </c>
      <c r="B129" s="111" t="e">
        <f>SUM(G129:U129)</f>
        <v>#VALUE!</v>
      </c>
      <c r="F129" s="113" t="s">
        <v>40</v>
      </c>
      <c r="G129" s="113" t="e">
        <f>IF($G128=""," ",VLOOKUP($G128,Rennerstabel!$G$6:$AK$275,4,FALSE))*2</f>
        <v>#VALUE!</v>
      </c>
      <c r="H129" s="113" t="str">
        <f>IF($H128=""," ",VLOOKUP($H128,Rennerstabel!$G$6:$AK$275,4,FALSE))</f>
        <v xml:space="preserve"> </v>
      </c>
      <c r="I129" s="113" t="str">
        <f>IF($I128=""," ",VLOOKUP($I128,Rennerstabel!$G$6:$AK$275,4,FALSE))</f>
        <v xml:space="preserve"> </v>
      </c>
      <c r="J129" s="113" t="str">
        <f>IF($J128=""," ",VLOOKUP($J128,Rennerstabel!$G$6:$AK$275,4,FALSE))</f>
        <v xml:space="preserve"> </v>
      </c>
      <c r="K129" s="113" t="str">
        <f>IF($K128=""," ",VLOOKUP($K128,Rennerstabel!$G$6:$AK$275,4,FALSE))</f>
        <v xml:space="preserve"> </v>
      </c>
      <c r="L129" s="113" t="str">
        <f>IF($L128=""," ",VLOOKUP($L128,Rennerstabel!$G$6:$AK$275,4,FALSE))</f>
        <v xml:space="preserve"> </v>
      </c>
      <c r="M129" s="113" t="str">
        <f>IF($M128=""," ",VLOOKUP($M128,Rennerstabel!$G$6:$AK$275,4,FALSE))</f>
        <v xml:space="preserve"> </v>
      </c>
      <c r="N129" s="113" t="str">
        <f>IF($N128=""," ",VLOOKUP($N128,Rennerstabel!$G$6:$AK$275,4,FALSE))</f>
        <v xml:space="preserve"> </v>
      </c>
      <c r="O129" s="113" t="str">
        <f>IF($O128=""," ",VLOOKUP($O128,Rennerstabel!$G$6:$AK$275,4,FALSE))</f>
        <v xml:space="preserve"> </v>
      </c>
      <c r="P129" s="113" t="str">
        <f>IF($P128=""," ",VLOOKUP($P128,Rennerstabel!$G$6:$AK$275,4,FALSE))</f>
        <v xml:space="preserve"> </v>
      </c>
      <c r="Q129" s="113" t="str">
        <f>IF($Q128=""," ",VLOOKUP($Q128,Rennerstabel!$G$6:$AK$275,4,FALSE))</f>
        <v xml:space="preserve"> </v>
      </c>
      <c r="R129" s="113" t="str">
        <f>IF($R128=""," ",VLOOKUP($R128,Rennerstabel!$G$6:$AK$275,4,FALSE))</f>
        <v xml:space="preserve"> </v>
      </c>
      <c r="S129" s="113" t="str">
        <f>IF($S128=""," ",VLOOKUP($S128,Rennerstabel!$G$6:$AK$275,4,FALSE))</f>
        <v xml:space="preserve"> </v>
      </c>
      <c r="T129" s="113" t="str">
        <f>IF($T128=""," ",VLOOKUP($T128,Rennerstabel!$G$6:$AK$275,4,FALSE))</f>
        <v xml:space="preserve"> </v>
      </c>
      <c r="U129" s="113" t="str">
        <f>IF($U128=""," ",VLOOKUP($U128,Rennerstabel!$G$6:$AK$275,4,FALSE))</f>
        <v xml:space="preserve"> </v>
      </c>
    </row>
    <row r="130" spans="1:21">
      <c r="A130" s="76">
        <f>A128+1</f>
        <v>65</v>
      </c>
      <c r="B130" s="114"/>
      <c r="C130" s="114"/>
      <c r="E130" s="125"/>
    </row>
    <row r="131" spans="1:21" s="113" customFormat="1">
      <c r="A131" s="112" t="s">
        <v>41</v>
      </c>
      <c r="B131" s="111" t="e">
        <f>SUM(G131:U131)</f>
        <v>#VALUE!</v>
      </c>
      <c r="F131" s="113" t="s">
        <v>40</v>
      </c>
      <c r="G131" s="113" t="e">
        <f>IF($G130=""," ",VLOOKUP($G130,Rennerstabel!$G$6:$AK$275,4,FALSE))*2</f>
        <v>#VALUE!</v>
      </c>
      <c r="H131" s="113" t="str">
        <f>IF($H130=""," ",VLOOKUP($H130,Rennerstabel!$G$6:$AK$275,4,FALSE))</f>
        <v xml:space="preserve"> </v>
      </c>
      <c r="I131" s="113" t="str">
        <f>IF($I130=""," ",VLOOKUP($I130,Rennerstabel!$G$6:$AK$275,4,FALSE))</f>
        <v xml:space="preserve"> </v>
      </c>
      <c r="J131" s="113" t="str">
        <f>IF($J130=""," ",VLOOKUP($J130,Rennerstabel!$G$6:$AK$275,4,FALSE))</f>
        <v xml:space="preserve"> </v>
      </c>
      <c r="K131" s="113" t="str">
        <f>IF($K130=""," ",VLOOKUP($K130,Rennerstabel!$G$6:$AK$275,4,FALSE))</f>
        <v xml:space="preserve"> </v>
      </c>
      <c r="L131" s="113" t="str">
        <f>IF($L130=""," ",VLOOKUP($L130,Rennerstabel!$G$6:$AK$275,4,FALSE))</f>
        <v xml:space="preserve"> </v>
      </c>
      <c r="M131" s="113" t="str">
        <f>IF($M130=""," ",VLOOKUP($M130,Rennerstabel!$G$6:$AK$275,4,FALSE))</f>
        <v xml:space="preserve"> </v>
      </c>
      <c r="N131" s="113" t="str">
        <f>IF($N130=""," ",VLOOKUP($N130,Rennerstabel!$G$6:$AK$275,4,FALSE))</f>
        <v xml:space="preserve"> </v>
      </c>
      <c r="O131" s="113" t="str">
        <f>IF($O130=""," ",VLOOKUP($O130,Rennerstabel!$G$6:$AK$275,4,FALSE))</f>
        <v xml:space="preserve"> </v>
      </c>
      <c r="P131" s="113" t="str">
        <f>IF($P130=""," ",VLOOKUP($P130,Rennerstabel!$G$6:$AK$275,4,FALSE))</f>
        <v xml:space="preserve"> </v>
      </c>
      <c r="Q131" s="113" t="str">
        <f>IF($Q130=""," ",VLOOKUP($Q130,Rennerstabel!$G$6:$AK$275,4,FALSE))</f>
        <v xml:space="preserve"> </v>
      </c>
      <c r="R131" s="113" t="str">
        <f>IF($R130=""," ",VLOOKUP($R130,Rennerstabel!$G$6:$AK$275,4,FALSE))</f>
        <v xml:space="preserve"> </v>
      </c>
      <c r="S131" s="113" t="str">
        <f>IF($S130=""," ",VLOOKUP($S130,Rennerstabel!$G$6:$AK$275,4,FALSE))</f>
        <v xml:space="preserve"> </v>
      </c>
      <c r="T131" s="113" t="str">
        <f>IF($T130=""," ",VLOOKUP($T130,Rennerstabel!$G$6:$AK$275,4,FALSE))</f>
        <v xml:space="preserve"> </v>
      </c>
      <c r="U131" s="113" t="str">
        <f>IF($U130=""," ",VLOOKUP($U130,Rennerstabel!$G$6:$AK$275,4,FALSE))</f>
        <v xml:space="preserve"> </v>
      </c>
    </row>
    <row r="132" spans="1:21">
      <c r="A132" s="76">
        <f>A130+1</f>
        <v>66</v>
      </c>
      <c r="B132" s="114"/>
      <c r="C132" s="114"/>
      <c r="E132" s="125"/>
    </row>
    <row r="133" spans="1:21" s="113" customFormat="1">
      <c r="A133" s="112" t="s">
        <v>41</v>
      </c>
      <c r="B133" s="111" t="e">
        <f>SUM(G133:U133)</f>
        <v>#VALUE!</v>
      </c>
      <c r="F133" s="113" t="s">
        <v>40</v>
      </c>
      <c r="G133" s="113" t="e">
        <f>IF($G132=""," ",VLOOKUP($G132,Rennerstabel!$G$6:$AK$275,4,FALSE))*2</f>
        <v>#VALUE!</v>
      </c>
      <c r="H133" s="113" t="str">
        <f>IF($H132=""," ",VLOOKUP($H132,Rennerstabel!$G$6:$AK$275,4,FALSE))</f>
        <v xml:space="preserve"> </v>
      </c>
      <c r="I133" s="113" t="str">
        <f>IF($I132=""," ",VLOOKUP($I132,Rennerstabel!$G$6:$AK$275,4,FALSE))</f>
        <v xml:space="preserve"> </v>
      </c>
      <c r="J133" s="113" t="str">
        <f>IF($J132=""," ",VLOOKUP($J132,Rennerstabel!$G$6:$AK$275,4,FALSE))</f>
        <v xml:space="preserve"> </v>
      </c>
      <c r="K133" s="113" t="str">
        <f>IF($K132=""," ",VLOOKUP($K132,Rennerstabel!$G$6:$AK$275,4,FALSE))</f>
        <v xml:space="preserve"> </v>
      </c>
      <c r="L133" s="113" t="str">
        <f>IF($L132=""," ",VLOOKUP($L132,Rennerstabel!$G$6:$AK$275,4,FALSE))</f>
        <v xml:space="preserve"> </v>
      </c>
      <c r="M133" s="113" t="str">
        <f>IF($M132=""," ",VLOOKUP($M132,Rennerstabel!$G$6:$AK$275,4,FALSE))</f>
        <v xml:space="preserve"> </v>
      </c>
      <c r="N133" s="113" t="str">
        <f>IF($N132=""," ",VLOOKUP($N132,Rennerstabel!$G$6:$AK$275,4,FALSE))</f>
        <v xml:space="preserve"> </v>
      </c>
      <c r="O133" s="113" t="str">
        <f>IF($O132=""," ",VLOOKUP($O132,Rennerstabel!$G$6:$AK$275,4,FALSE))</f>
        <v xml:space="preserve"> </v>
      </c>
      <c r="P133" s="113" t="str">
        <f>IF($P132=""," ",VLOOKUP($P132,Rennerstabel!$G$6:$AK$275,4,FALSE))</f>
        <v xml:space="preserve"> </v>
      </c>
      <c r="Q133" s="113" t="str">
        <f>IF($Q132=""," ",VLOOKUP($Q132,Rennerstabel!$G$6:$AK$275,4,FALSE))</f>
        <v xml:space="preserve"> </v>
      </c>
      <c r="R133" s="113" t="str">
        <f>IF($R132=""," ",VLOOKUP($R132,Rennerstabel!$G$6:$AK$275,4,FALSE))</f>
        <v xml:space="preserve"> </v>
      </c>
      <c r="S133" s="113" t="str">
        <f>IF($S132=""," ",VLOOKUP($S132,Rennerstabel!$G$6:$AK$275,4,FALSE))</f>
        <v xml:space="preserve"> </v>
      </c>
      <c r="T133" s="113" t="str">
        <f>IF($T132=""," ",VLOOKUP($T132,Rennerstabel!$G$6:$AK$275,4,FALSE))</f>
        <v xml:space="preserve"> </v>
      </c>
      <c r="U133" s="113" t="str">
        <f>IF($U132=""," ",VLOOKUP($U132,Rennerstabel!$G$6:$AK$275,4,FALSE))</f>
        <v xml:space="preserve"> </v>
      </c>
    </row>
    <row r="134" spans="1:21">
      <c r="A134" s="76">
        <f>A132+1</f>
        <v>67</v>
      </c>
      <c r="B134" s="114"/>
      <c r="C134" s="114"/>
      <c r="E134" s="125"/>
    </row>
    <row r="135" spans="1:21" s="113" customFormat="1">
      <c r="A135" s="112" t="s">
        <v>41</v>
      </c>
      <c r="B135" s="111" t="e">
        <f>SUM(G135:U135)</f>
        <v>#VALUE!</v>
      </c>
      <c r="F135" s="113" t="s">
        <v>40</v>
      </c>
      <c r="G135" s="113" t="e">
        <f>IF($G134=""," ",VLOOKUP($G134,Rennerstabel!$G$6:$AK$275,4,FALSE))*2</f>
        <v>#VALUE!</v>
      </c>
      <c r="H135" s="113" t="str">
        <f>IF($H134=""," ",VLOOKUP($H134,Rennerstabel!$G$6:$AK$275,4,FALSE))</f>
        <v xml:space="preserve"> </v>
      </c>
      <c r="I135" s="113" t="str">
        <f>IF($I134=""," ",VLOOKUP($I134,Rennerstabel!$G$6:$AK$275,4,FALSE))</f>
        <v xml:space="preserve"> </v>
      </c>
      <c r="J135" s="113" t="str">
        <f>IF($J134=""," ",VLOOKUP($J134,Rennerstabel!$G$6:$AK$275,4,FALSE))</f>
        <v xml:space="preserve"> </v>
      </c>
      <c r="K135" s="113" t="str">
        <f>IF($K134=""," ",VLOOKUP($K134,Rennerstabel!$G$6:$AK$275,4,FALSE))</f>
        <v xml:space="preserve"> </v>
      </c>
      <c r="L135" s="113" t="str">
        <f>IF($L134=""," ",VLOOKUP($L134,Rennerstabel!$G$6:$AK$275,4,FALSE))</f>
        <v xml:space="preserve"> </v>
      </c>
      <c r="M135" s="113" t="str">
        <f>IF($M134=""," ",VLOOKUP($M134,Rennerstabel!$G$6:$AK$275,4,FALSE))</f>
        <v xml:space="preserve"> </v>
      </c>
      <c r="N135" s="113" t="str">
        <f>IF($N134=""," ",VLOOKUP($N134,Rennerstabel!$G$6:$AK$275,4,FALSE))</f>
        <v xml:space="preserve"> </v>
      </c>
      <c r="O135" s="113" t="str">
        <f>IF($O134=""," ",VLOOKUP($O134,Rennerstabel!$G$6:$AK$275,4,FALSE))</f>
        <v xml:space="preserve"> </v>
      </c>
      <c r="P135" s="113" t="str">
        <f>IF($P134=""," ",VLOOKUP($P134,Rennerstabel!$G$6:$AK$275,4,FALSE))</f>
        <v xml:space="preserve"> </v>
      </c>
      <c r="Q135" s="113" t="str">
        <f>IF($Q134=""," ",VLOOKUP($Q134,Rennerstabel!$G$6:$AK$275,4,FALSE))</f>
        <v xml:space="preserve"> </v>
      </c>
      <c r="R135" s="113" t="str">
        <f>IF($R134=""," ",VLOOKUP($R134,Rennerstabel!$G$6:$AK$275,4,FALSE))</f>
        <v xml:space="preserve"> </v>
      </c>
      <c r="S135" s="113" t="str">
        <f>IF($S134=""," ",VLOOKUP($S134,Rennerstabel!$G$6:$AK$275,4,FALSE))</f>
        <v xml:space="preserve"> </v>
      </c>
      <c r="T135" s="113" t="str">
        <f>IF($T134=""," ",VLOOKUP($T134,Rennerstabel!$G$6:$AK$275,4,FALSE))</f>
        <v xml:space="preserve"> </v>
      </c>
      <c r="U135" s="113" t="str">
        <f>IF($U134=""," ",VLOOKUP($U134,Rennerstabel!$G$6:$AK$275,4,FALSE))</f>
        <v xml:space="preserve"> </v>
      </c>
    </row>
    <row r="136" spans="1:21">
      <c r="A136" s="76">
        <f>A134+1</f>
        <v>68</v>
      </c>
      <c r="B136" s="114"/>
      <c r="C136" s="114"/>
      <c r="E136" s="125"/>
    </row>
    <row r="137" spans="1:21" s="113" customFormat="1">
      <c r="A137" s="112" t="s">
        <v>41</v>
      </c>
      <c r="B137" s="111" t="e">
        <f>SUM(G137:U137)</f>
        <v>#VALUE!</v>
      </c>
      <c r="F137" s="113" t="s">
        <v>40</v>
      </c>
      <c r="G137" s="113" t="e">
        <f>IF($G136=""," ",VLOOKUP($G136,Rennerstabel!$G$6:$AK$275,4,FALSE))*2</f>
        <v>#VALUE!</v>
      </c>
      <c r="H137" s="113" t="str">
        <f>IF($H136=""," ",VLOOKUP($H136,Rennerstabel!$G$6:$AK$275,4,FALSE))</f>
        <v xml:space="preserve"> </v>
      </c>
      <c r="I137" s="113" t="str">
        <f>IF($I136=""," ",VLOOKUP($I136,Rennerstabel!$G$6:$AK$275,4,FALSE))</f>
        <v xml:space="preserve"> </v>
      </c>
      <c r="J137" s="113" t="str">
        <f>IF($J136=""," ",VLOOKUP($J136,Rennerstabel!$G$6:$AK$275,4,FALSE))</f>
        <v xml:space="preserve"> </v>
      </c>
      <c r="K137" s="113" t="str">
        <f>IF($K136=""," ",VLOOKUP($K136,Rennerstabel!$G$6:$AK$275,4,FALSE))</f>
        <v xml:space="preserve"> </v>
      </c>
      <c r="L137" s="113" t="str">
        <f>IF($L136=""," ",VLOOKUP($L136,Rennerstabel!$G$6:$AK$275,4,FALSE))</f>
        <v xml:space="preserve"> </v>
      </c>
      <c r="M137" s="113" t="str">
        <f>IF($M136=""," ",VLOOKUP($M136,Rennerstabel!$G$6:$AK$275,4,FALSE))</f>
        <v xml:space="preserve"> </v>
      </c>
      <c r="N137" s="113" t="str">
        <f>IF($N136=""," ",VLOOKUP($N136,Rennerstabel!$G$6:$AK$275,4,FALSE))</f>
        <v xml:space="preserve"> </v>
      </c>
      <c r="O137" s="113" t="str">
        <f>IF($O136=""," ",VLOOKUP($O136,Rennerstabel!$G$6:$AK$275,4,FALSE))</f>
        <v xml:space="preserve"> </v>
      </c>
      <c r="P137" s="113" t="str">
        <f>IF($P136=""," ",VLOOKUP($P136,Rennerstabel!$G$6:$AK$275,4,FALSE))</f>
        <v xml:space="preserve"> </v>
      </c>
      <c r="Q137" s="113" t="str">
        <f>IF($Q136=""," ",VLOOKUP($Q136,Rennerstabel!$G$6:$AK$275,4,FALSE))</f>
        <v xml:space="preserve"> </v>
      </c>
      <c r="R137" s="113" t="str">
        <f>IF($R136=""," ",VLOOKUP($R136,Rennerstabel!$G$6:$AK$275,4,FALSE))</f>
        <v xml:space="preserve"> </v>
      </c>
      <c r="S137" s="113" t="str">
        <f>IF($S136=""," ",VLOOKUP($S136,Rennerstabel!$G$6:$AK$275,4,FALSE))</f>
        <v xml:space="preserve"> </v>
      </c>
      <c r="T137" s="113" t="str">
        <f>IF($T136=""," ",VLOOKUP($T136,Rennerstabel!$G$6:$AK$275,4,FALSE))</f>
        <v xml:space="preserve"> </v>
      </c>
      <c r="U137" s="113" t="str">
        <f>IF($U136=""," ",VLOOKUP($U136,Rennerstabel!$G$6:$AK$275,4,FALSE))</f>
        <v xml:space="preserve"> </v>
      </c>
    </row>
    <row r="138" spans="1:21">
      <c r="A138" s="76">
        <f>A136+1</f>
        <v>69</v>
      </c>
      <c r="B138" s="114"/>
      <c r="C138" s="114"/>
      <c r="E138" s="125"/>
    </row>
    <row r="139" spans="1:21" s="113" customFormat="1">
      <c r="A139" s="112" t="s">
        <v>41</v>
      </c>
      <c r="B139" s="111" t="e">
        <f>SUM(G139:U139)</f>
        <v>#VALUE!</v>
      </c>
      <c r="F139" s="113" t="s">
        <v>40</v>
      </c>
      <c r="G139" s="113" t="e">
        <f>IF($G138=""," ",VLOOKUP($G138,Rennerstabel!$G$6:$AK$275,4,FALSE))*2</f>
        <v>#VALUE!</v>
      </c>
      <c r="H139" s="113" t="str">
        <f>IF($H138=""," ",VLOOKUP($H138,Rennerstabel!$G$6:$AK$275,4,FALSE))</f>
        <v xml:space="preserve"> </v>
      </c>
      <c r="I139" s="113" t="str">
        <f>IF($I138=""," ",VLOOKUP($I138,Rennerstabel!$G$6:$AK$275,4,FALSE))</f>
        <v xml:space="preserve"> </v>
      </c>
      <c r="J139" s="113" t="str">
        <f>IF($J138=""," ",VLOOKUP($J138,Rennerstabel!$G$6:$AK$275,4,FALSE))</f>
        <v xml:space="preserve"> </v>
      </c>
      <c r="K139" s="113" t="str">
        <f>IF($K138=""," ",VLOOKUP($K138,Rennerstabel!$G$6:$AK$275,4,FALSE))</f>
        <v xml:space="preserve"> </v>
      </c>
      <c r="L139" s="113" t="str">
        <f>IF($L138=""," ",VLOOKUP($L138,Rennerstabel!$G$6:$AK$275,4,FALSE))</f>
        <v xml:space="preserve"> </v>
      </c>
      <c r="M139" s="113" t="str">
        <f>IF($M138=""," ",VLOOKUP($M138,Rennerstabel!$G$6:$AK$275,4,FALSE))</f>
        <v xml:space="preserve"> </v>
      </c>
      <c r="N139" s="113" t="str">
        <f>IF($N138=""," ",VLOOKUP($N138,Rennerstabel!$G$6:$AK$275,4,FALSE))</f>
        <v xml:space="preserve"> </v>
      </c>
      <c r="O139" s="113" t="str">
        <f>IF($O138=""," ",VLOOKUP($O138,Rennerstabel!$G$6:$AK$275,4,FALSE))</f>
        <v xml:space="preserve"> </v>
      </c>
      <c r="P139" s="113" t="str">
        <f>IF($P138=""," ",VLOOKUP($P138,Rennerstabel!$G$6:$AK$275,4,FALSE))</f>
        <v xml:space="preserve"> </v>
      </c>
      <c r="Q139" s="113" t="str">
        <f>IF($Q138=""," ",VLOOKUP($Q138,Rennerstabel!$G$6:$AK$275,4,FALSE))</f>
        <v xml:space="preserve"> </v>
      </c>
      <c r="R139" s="113" t="str">
        <f>IF($R138=""," ",VLOOKUP($R138,Rennerstabel!$G$6:$AK$275,4,FALSE))</f>
        <v xml:space="preserve"> </v>
      </c>
      <c r="S139" s="113" t="str">
        <f>IF($S138=""," ",VLOOKUP($S138,Rennerstabel!$G$6:$AK$275,4,FALSE))</f>
        <v xml:space="preserve"> </v>
      </c>
      <c r="T139" s="113" t="str">
        <f>IF($T138=""," ",VLOOKUP($T138,Rennerstabel!$G$6:$AK$275,4,FALSE))</f>
        <v xml:space="preserve"> </v>
      </c>
      <c r="U139" s="113" t="str">
        <f>IF($U138=""," ",VLOOKUP($U138,Rennerstabel!$G$6:$AK$275,4,FALSE))</f>
        <v xml:space="preserve"> </v>
      </c>
    </row>
    <row r="140" spans="1:21">
      <c r="A140" s="76">
        <f>A138+1</f>
        <v>70</v>
      </c>
      <c r="B140" s="114"/>
      <c r="C140" s="114"/>
      <c r="E140" s="125"/>
    </row>
    <row r="141" spans="1:21" s="113" customFormat="1">
      <c r="A141" s="112" t="s">
        <v>41</v>
      </c>
      <c r="B141" s="111" t="e">
        <f>SUM(G141:U141)</f>
        <v>#VALUE!</v>
      </c>
      <c r="F141" s="113" t="s">
        <v>40</v>
      </c>
      <c r="G141" s="113" t="e">
        <f>IF($G140=""," ",VLOOKUP($G140,Rennerstabel!$G$6:$AK$275,4,FALSE))*2</f>
        <v>#VALUE!</v>
      </c>
      <c r="H141" s="113" t="str">
        <f>IF($H140=""," ",VLOOKUP($H140,Rennerstabel!$G$6:$AK$275,4,FALSE))</f>
        <v xml:space="preserve"> </v>
      </c>
      <c r="I141" s="113" t="str">
        <f>IF($I140=""," ",VLOOKUP($I140,Rennerstabel!$G$6:$AK$275,4,FALSE))</f>
        <v xml:space="preserve"> </v>
      </c>
      <c r="J141" s="113" t="str">
        <f>IF($J140=""," ",VLOOKUP($J140,Rennerstabel!$G$6:$AK$275,4,FALSE))</f>
        <v xml:space="preserve"> </v>
      </c>
      <c r="K141" s="113" t="str">
        <f>IF($K140=""," ",VLOOKUP($K140,Rennerstabel!$G$6:$AK$275,4,FALSE))</f>
        <v xml:space="preserve"> </v>
      </c>
      <c r="L141" s="113" t="str">
        <f>IF($L140=""," ",VLOOKUP($L140,Rennerstabel!$G$6:$AK$275,4,FALSE))</f>
        <v xml:space="preserve"> </v>
      </c>
      <c r="M141" s="113" t="str">
        <f>IF($M140=""," ",VLOOKUP($M140,Rennerstabel!$G$6:$AK$275,4,FALSE))</f>
        <v xml:space="preserve"> </v>
      </c>
      <c r="N141" s="113" t="str">
        <f>IF($N140=""," ",VLOOKUP($N140,Rennerstabel!$G$6:$AK$275,4,FALSE))</f>
        <v xml:space="preserve"> </v>
      </c>
      <c r="O141" s="113" t="str">
        <f>IF($O140=""," ",VLOOKUP($O140,Rennerstabel!$G$6:$AK$275,4,FALSE))</f>
        <v xml:space="preserve"> </v>
      </c>
      <c r="P141" s="113" t="str">
        <f>IF($P140=""," ",VLOOKUP($P140,Rennerstabel!$G$6:$AK$275,4,FALSE))</f>
        <v xml:space="preserve"> </v>
      </c>
      <c r="Q141" s="113" t="str">
        <f>IF($Q140=""," ",VLOOKUP($Q140,Rennerstabel!$G$6:$AK$275,4,FALSE))</f>
        <v xml:space="preserve"> </v>
      </c>
      <c r="R141" s="113" t="str">
        <f>IF($R140=""," ",VLOOKUP($R140,Rennerstabel!$G$6:$AK$275,4,FALSE))</f>
        <v xml:space="preserve"> </v>
      </c>
      <c r="S141" s="113" t="str">
        <f>IF($S140=""," ",VLOOKUP($S140,Rennerstabel!$G$6:$AK$275,4,FALSE))</f>
        <v xml:space="preserve"> </v>
      </c>
      <c r="T141" s="113" t="str">
        <f>IF($T140=""," ",VLOOKUP($T140,Rennerstabel!$G$6:$AK$275,4,FALSE))</f>
        <v xml:space="preserve"> </v>
      </c>
      <c r="U141" s="113" t="str">
        <f>IF($U140=""," ",VLOOKUP($U140,Rennerstabel!$G$6:$AK$275,4,FALSE))</f>
        <v xml:space="preserve"> </v>
      </c>
    </row>
    <row r="142" spans="1:21">
      <c r="A142" s="76">
        <f>A140+1</f>
        <v>71</v>
      </c>
      <c r="B142" s="114"/>
      <c r="C142" s="114"/>
      <c r="E142" s="125"/>
    </row>
    <row r="143" spans="1:21" s="113" customFormat="1">
      <c r="A143" s="112" t="s">
        <v>41</v>
      </c>
      <c r="B143" s="111" t="e">
        <f>SUM(G143:U143)</f>
        <v>#VALUE!</v>
      </c>
      <c r="F143" s="113" t="s">
        <v>40</v>
      </c>
      <c r="G143" s="113" t="e">
        <f>IF($G142=""," ",VLOOKUP($G142,Rennerstabel!$G$6:$AK$275,4,FALSE))*2</f>
        <v>#VALUE!</v>
      </c>
      <c r="H143" s="113" t="str">
        <f>IF($H142=""," ",VLOOKUP($H142,Rennerstabel!$G$6:$AK$275,4,FALSE))</f>
        <v xml:space="preserve"> </v>
      </c>
      <c r="I143" s="113" t="str">
        <f>IF($I142=""," ",VLOOKUP($I142,Rennerstabel!$G$6:$AK$275,4,FALSE))</f>
        <v xml:space="preserve"> </v>
      </c>
      <c r="J143" s="113" t="str">
        <f>IF($J142=""," ",VLOOKUP($J142,Rennerstabel!$G$6:$AK$275,4,FALSE))</f>
        <v xml:space="preserve"> </v>
      </c>
      <c r="K143" s="113" t="str">
        <f>IF($K142=""," ",VLOOKUP($K142,Rennerstabel!$G$6:$AK$275,4,FALSE))</f>
        <v xml:space="preserve"> </v>
      </c>
      <c r="L143" s="113" t="str">
        <f>IF($L142=""," ",VLOOKUP($L142,Rennerstabel!$G$6:$AK$275,4,FALSE))</f>
        <v xml:space="preserve"> </v>
      </c>
      <c r="M143" s="113" t="str">
        <f>IF($M142=""," ",VLOOKUP($M142,Rennerstabel!$G$6:$AK$275,4,FALSE))</f>
        <v xml:space="preserve"> </v>
      </c>
      <c r="N143" s="113" t="str">
        <f>IF($N142=""," ",VLOOKUP($N142,Rennerstabel!$G$6:$AK$275,4,FALSE))</f>
        <v xml:space="preserve"> </v>
      </c>
      <c r="O143" s="113" t="str">
        <f>IF($O142=""," ",VLOOKUP($O142,Rennerstabel!$G$6:$AK$275,4,FALSE))</f>
        <v xml:space="preserve"> </v>
      </c>
      <c r="P143" s="113" t="str">
        <f>IF($P142=""," ",VLOOKUP($P142,Rennerstabel!$G$6:$AK$275,4,FALSE))</f>
        <v xml:space="preserve"> </v>
      </c>
      <c r="Q143" s="113" t="str">
        <f>IF($Q142=""," ",VLOOKUP($Q142,Rennerstabel!$G$6:$AK$275,4,FALSE))</f>
        <v xml:space="preserve"> </v>
      </c>
      <c r="R143" s="113" t="str">
        <f>IF($R142=""," ",VLOOKUP($R142,Rennerstabel!$G$6:$AK$275,4,FALSE))</f>
        <v xml:space="preserve"> </v>
      </c>
      <c r="S143" s="113" t="str">
        <f>IF($S142=""," ",VLOOKUP($S142,Rennerstabel!$G$6:$AK$275,4,FALSE))</f>
        <v xml:space="preserve"> </v>
      </c>
      <c r="T143" s="113" t="str">
        <f>IF($T142=""," ",VLOOKUP($T142,Rennerstabel!$G$6:$AK$275,4,FALSE))</f>
        <v xml:space="preserve"> </v>
      </c>
      <c r="U143" s="113" t="str">
        <f>IF($U142=""," ",VLOOKUP($U142,Rennerstabel!$G$6:$AK$275,4,FALSE))</f>
        <v xml:space="preserve"> </v>
      </c>
    </row>
    <row r="144" spans="1:21">
      <c r="A144" s="76">
        <f>A142+1</f>
        <v>72</v>
      </c>
      <c r="B144" s="114"/>
      <c r="C144" s="114"/>
      <c r="E144" s="125"/>
    </row>
    <row r="145" spans="1:21" s="113" customFormat="1">
      <c r="A145" s="112" t="s">
        <v>41</v>
      </c>
      <c r="B145" s="111" t="e">
        <f>SUM(G145:U145)</f>
        <v>#VALUE!</v>
      </c>
      <c r="F145" s="113" t="s">
        <v>40</v>
      </c>
      <c r="G145" s="113" t="e">
        <f>IF($G144=""," ",VLOOKUP($G144,Rennerstabel!$G$6:$AK$275,4,FALSE))*2</f>
        <v>#VALUE!</v>
      </c>
      <c r="H145" s="113" t="str">
        <f>IF($H144=""," ",VLOOKUP($H144,Rennerstabel!$G$6:$AK$275,4,FALSE))</f>
        <v xml:space="preserve"> </v>
      </c>
      <c r="I145" s="113" t="str">
        <f>IF($I144=""," ",VLOOKUP($I144,Rennerstabel!$G$6:$AK$275,4,FALSE))</f>
        <v xml:space="preserve"> </v>
      </c>
      <c r="J145" s="113" t="str">
        <f>IF($J144=""," ",VLOOKUP($J144,Rennerstabel!$G$6:$AK$275,4,FALSE))</f>
        <v xml:space="preserve"> </v>
      </c>
      <c r="K145" s="113" t="str">
        <f>IF($K144=""," ",VLOOKUP($K144,Rennerstabel!$G$6:$AK$275,4,FALSE))</f>
        <v xml:space="preserve"> </v>
      </c>
      <c r="L145" s="113" t="str">
        <f>IF($L144=""," ",VLOOKUP($L144,Rennerstabel!$G$6:$AK$275,4,FALSE))</f>
        <v xml:space="preserve"> </v>
      </c>
      <c r="M145" s="113" t="str">
        <f>IF($M144=""," ",VLOOKUP($M144,Rennerstabel!$G$6:$AK$275,4,FALSE))</f>
        <v xml:space="preserve"> </v>
      </c>
      <c r="N145" s="113" t="str">
        <f>IF($N144=""," ",VLOOKUP($N144,Rennerstabel!$G$6:$AK$275,4,FALSE))</f>
        <v xml:space="preserve"> </v>
      </c>
      <c r="O145" s="113" t="str">
        <f>IF($O144=""," ",VLOOKUP($O144,Rennerstabel!$G$6:$AK$275,4,FALSE))</f>
        <v xml:space="preserve"> </v>
      </c>
      <c r="P145" s="113" t="str">
        <f>IF($P144=""," ",VLOOKUP($P144,Rennerstabel!$G$6:$AK$275,4,FALSE))</f>
        <v xml:space="preserve"> </v>
      </c>
      <c r="Q145" s="113" t="str">
        <f>IF($Q144=""," ",VLOOKUP($Q144,Rennerstabel!$G$6:$AK$275,4,FALSE))</f>
        <v xml:space="preserve"> </v>
      </c>
      <c r="R145" s="113" t="str">
        <f>IF($R144=""," ",VLOOKUP($R144,Rennerstabel!$G$6:$AK$275,4,FALSE))</f>
        <v xml:space="preserve"> </v>
      </c>
      <c r="S145" s="113" t="str">
        <f>IF($S144=""," ",VLOOKUP($S144,Rennerstabel!$G$6:$AK$275,4,FALSE))</f>
        <v xml:space="preserve"> </v>
      </c>
      <c r="T145" s="113" t="str">
        <f>IF($T144=""," ",VLOOKUP($T144,Rennerstabel!$G$6:$AK$275,4,FALSE))</f>
        <v xml:space="preserve"> </v>
      </c>
      <c r="U145" s="113" t="str">
        <f>IF($U144=""," ",VLOOKUP($U144,Rennerstabel!$G$6:$AK$275,4,FALSE))</f>
        <v xml:space="preserve"> </v>
      </c>
    </row>
    <row r="146" spans="1:21">
      <c r="A146" s="76">
        <f>A144+1</f>
        <v>73</v>
      </c>
      <c r="B146" s="114"/>
      <c r="C146" s="114"/>
      <c r="E146" s="125"/>
    </row>
    <row r="147" spans="1:21" s="113" customFormat="1">
      <c r="A147" s="112" t="s">
        <v>41</v>
      </c>
      <c r="B147" s="111" t="e">
        <f>SUM(G147:U147)</f>
        <v>#VALUE!</v>
      </c>
      <c r="F147" s="113" t="s">
        <v>40</v>
      </c>
      <c r="G147" s="113" t="e">
        <f>IF($G146=""," ",VLOOKUP($G146,Rennerstabel!$G$6:$AK$275,4,FALSE))*2</f>
        <v>#VALUE!</v>
      </c>
      <c r="H147" s="113" t="str">
        <f>IF($H146=""," ",VLOOKUP($H146,Rennerstabel!$G$6:$AK$275,4,FALSE))</f>
        <v xml:space="preserve"> </v>
      </c>
      <c r="I147" s="113" t="str">
        <f>IF($I146=""," ",VLOOKUP($I146,Rennerstabel!$G$6:$AK$275,4,FALSE))</f>
        <v xml:space="preserve"> </v>
      </c>
      <c r="J147" s="113" t="str">
        <f>IF($J146=""," ",VLOOKUP($J146,Rennerstabel!$G$6:$AK$275,4,FALSE))</f>
        <v xml:space="preserve"> </v>
      </c>
      <c r="K147" s="113" t="str">
        <f>IF($K146=""," ",VLOOKUP($K146,Rennerstabel!$G$6:$AK$275,4,FALSE))</f>
        <v xml:space="preserve"> </v>
      </c>
      <c r="L147" s="113" t="str">
        <f>IF($L146=""," ",VLOOKUP($L146,Rennerstabel!$G$6:$AK$275,4,FALSE))</f>
        <v xml:space="preserve"> </v>
      </c>
      <c r="M147" s="113" t="str">
        <f>IF($M146=""," ",VLOOKUP($M146,Rennerstabel!$G$6:$AK$275,4,FALSE))</f>
        <v xml:space="preserve"> </v>
      </c>
      <c r="N147" s="113" t="str">
        <f>IF($N146=""," ",VLOOKUP($N146,Rennerstabel!$G$6:$AK$275,4,FALSE))</f>
        <v xml:space="preserve"> </v>
      </c>
      <c r="O147" s="113" t="str">
        <f>IF($O146=""," ",VLOOKUP($O146,Rennerstabel!$G$6:$AK$275,4,FALSE))</f>
        <v xml:space="preserve"> </v>
      </c>
      <c r="P147" s="113" t="str">
        <f>IF($P146=""," ",VLOOKUP($P146,Rennerstabel!$G$6:$AK$275,4,FALSE))</f>
        <v xml:space="preserve"> </v>
      </c>
      <c r="Q147" s="113" t="str">
        <f>IF($Q146=""," ",VLOOKUP($Q146,Rennerstabel!$G$6:$AK$275,4,FALSE))</f>
        <v xml:space="preserve"> </v>
      </c>
      <c r="R147" s="113" t="str">
        <f>IF($R146=""," ",VLOOKUP($R146,Rennerstabel!$G$6:$AK$275,4,FALSE))</f>
        <v xml:space="preserve"> </v>
      </c>
      <c r="S147" s="113" t="str">
        <f>IF($S146=""," ",VLOOKUP($S146,Rennerstabel!$G$6:$AK$275,4,FALSE))</f>
        <v xml:space="preserve"> </v>
      </c>
      <c r="T147" s="113" t="str">
        <f>IF($T146=""," ",VLOOKUP($T146,Rennerstabel!$G$6:$AK$275,4,FALSE))</f>
        <v xml:space="preserve"> </v>
      </c>
      <c r="U147" s="113" t="str">
        <f>IF($U146=""," ",VLOOKUP($U146,Rennerstabel!$G$6:$AK$275,4,FALSE))</f>
        <v xml:space="preserve"> </v>
      </c>
    </row>
    <row r="148" spans="1:21">
      <c r="A148" s="76">
        <f>A146+1</f>
        <v>74</v>
      </c>
      <c r="B148" s="114"/>
      <c r="C148" s="114"/>
    </row>
    <row r="149" spans="1:21" s="113" customFormat="1">
      <c r="A149" s="112" t="s">
        <v>41</v>
      </c>
      <c r="B149" s="111" t="e">
        <f>SUM(G149:U149)</f>
        <v>#VALUE!</v>
      </c>
      <c r="F149" s="113" t="s">
        <v>40</v>
      </c>
      <c r="G149" s="113" t="e">
        <f>IF($G148=""," ",VLOOKUP($G148,Rennerstabel!$G$6:$AK$275,4,FALSE))*2</f>
        <v>#VALUE!</v>
      </c>
      <c r="H149" s="113" t="str">
        <f>IF($H148=""," ",VLOOKUP($H148,Rennerstabel!$G$6:$AK$275,4,FALSE))</f>
        <v xml:space="preserve"> </v>
      </c>
      <c r="I149" s="113" t="str">
        <f>IF($I148=""," ",VLOOKUP($I148,Rennerstabel!$G$6:$AK$275,4,FALSE))</f>
        <v xml:space="preserve"> </v>
      </c>
      <c r="J149" s="113" t="str">
        <f>IF($J148=""," ",VLOOKUP($J148,Rennerstabel!$G$6:$AK$275,4,FALSE))</f>
        <v xml:space="preserve"> </v>
      </c>
      <c r="K149" s="113" t="str">
        <f>IF($K148=""," ",VLOOKUP($K148,Rennerstabel!$G$6:$AK$275,4,FALSE))</f>
        <v xml:space="preserve"> </v>
      </c>
      <c r="L149" s="113" t="str">
        <f>IF($L148=""," ",VLOOKUP($L148,Rennerstabel!$G$6:$AK$275,4,FALSE))</f>
        <v xml:space="preserve"> </v>
      </c>
      <c r="M149" s="113" t="str">
        <f>IF($M148=""," ",VLOOKUP($M148,Rennerstabel!$G$6:$AK$275,4,FALSE))</f>
        <v xml:space="preserve"> </v>
      </c>
      <c r="N149" s="113" t="str">
        <f>IF($N148=""," ",VLOOKUP($N148,Rennerstabel!$G$6:$AK$275,4,FALSE))</f>
        <v xml:space="preserve"> </v>
      </c>
      <c r="O149" s="113" t="str">
        <f>IF($O148=""," ",VLOOKUP($O148,Rennerstabel!$G$6:$AK$275,4,FALSE))</f>
        <v xml:space="preserve"> </v>
      </c>
      <c r="P149" s="113" t="str">
        <f>IF($P148=""," ",VLOOKUP($P148,Rennerstabel!$G$6:$AK$275,4,FALSE))</f>
        <v xml:space="preserve"> </v>
      </c>
      <c r="Q149" s="113" t="str">
        <f>IF($Q148=""," ",VLOOKUP($Q148,Rennerstabel!$G$6:$AK$275,4,FALSE))</f>
        <v xml:space="preserve"> </v>
      </c>
      <c r="R149" s="113" t="str">
        <f>IF($R148=""," ",VLOOKUP($R148,Rennerstabel!$G$6:$AK$275,4,FALSE))</f>
        <v xml:space="preserve"> </v>
      </c>
      <c r="S149" s="113" t="str">
        <f>IF($S148=""," ",VLOOKUP($S148,Rennerstabel!$G$6:$AK$275,4,FALSE))</f>
        <v xml:space="preserve"> </v>
      </c>
      <c r="T149" s="113" t="str">
        <f>IF($T148=""," ",VLOOKUP($T148,Rennerstabel!$G$6:$AK$275,4,FALSE))</f>
        <v xml:space="preserve"> </v>
      </c>
      <c r="U149" s="113" t="str">
        <f>IF($U148=""," ",VLOOKUP($U148,Rennerstabel!$G$6:$AK$275,4,FALSE))</f>
        <v xml:space="preserve"> </v>
      </c>
    </row>
    <row r="150" spans="1:21">
      <c r="A150" s="76">
        <f>A148+1</f>
        <v>75</v>
      </c>
      <c r="B150" s="114"/>
      <c r="C150" s="114"/>
    </row>
    <row r="151" spans="1:21" s="113" customFormat="1">
      <c r="A151" s="112" t="s">
        <v>41</v>
      </c>
      <c r="B151" s="111" t="e">
        <f>SUM(G151:U151)</f>
        <v>#VALUE!</v>
      </c>
      <c r="F151" s="113" t="s">
        <v>40</v>
      </c>
      <c r="G151" s="113" t="e">
        <f>IF($G150=""," ",VLOOKUP($G150,Rennerstabel!$G$6:$AK$275,4,FALSE))*2</f>
        <v>#VALUE!</v>
      </c>
      <c r="H151" s="113" t="str">
        <f>IF($H150=""," ",VLOOKUP($H150,Rennerstabel!$G$6:$AK$275,4,FALSE))</f>
        <v xml:space="preserve"> </v>
      </c>
      <c r="I151" s="113" t="str">
        <f>IF($I150=""," ",VLOOKUP($I150,Rennerstabel!$G$6:$AK$275,4,FALSE))</f>
        <v xml:space="preserve"> </v>
      </c>
      <c r="J151" s="113" t="str">
        <f>IF($J150=""," ",VLOOKUP($J150,Rennerstabel!$G$6:$AK$275,4,FALSE))</f>
        <v xml:space="preserve"> </v>
      </c>
      <c r="K151" s="113" t="str">
        <f>IF($K150=""," ",VLOOKUP($K150,Rennerstabel!$G$6:$AK$275,4,FALSE))</f>
        <v xml:space="preserve"> </v>
      </c>
      <c r="L151" s="113" t="str">
        <f>IF($L150=""," ",VLOOKUP($L150,Rennerstabel!$G$6:$AK$275,4,FALSE))</f>
        <v xml:space="preserve"> </v>
      </c>
      <c r="M151" s="113" t="str">
        <f>IF($M150=""," ",VLOOKUP($M150,Rennerstabel!$G$6:$AK$275,4,FALSE))</f>
        <v xml:space="preserve"> </v>
      </c>
      <c r="N151" s="113" t="str">
        <f>IF($N150=""," ",VLOOKUP($N150,Rennerstabel!$G$6:$AK$275,4,FALSE))</f>
        <v xml:space="preserve"> </v>
      </c>
      <c r="O151" s="113" t="str">
        <f>IF($O150=""," ",VLOOKUP($O150,Rennerstabel!$G$6:$AK$275,4,FALSE))</f>
        <v xml:space="preserve"> </v>
      </c>
      <c r="P151" s="113" t="str">
        <f>IF($P150=""," ",VLOOKUP($P150,Rennerstabel!$G$6:$AK$275,4,FALSE))</f>
        <v xml:space="preserve"> </v>
      </c>
      <c r="Q151" s="113" t="str">
        <f>IF($Q150=""," ",VLOOKUP($Q150,Rennerstabel!$G$6:$AK$275,4,FALSE))</f>
        <v xml:space="preserve"> </v>
      </c>
      <c r="R151" s="113" t="str">
        <f>IF($R150=""," ",VLOOKUP($R150,Rennerstabel!$G$6:$AK$275,4,FALSE))</f>
        <v xml:space="preserve"> </v>
      </c>
      <c r="S151" s="113" t="str">
        <f>IF($S150=""," ",VLOOKUP($S150,Rennerstabel!$G$6:$AK$275,4,FALSE))</f>
        <v xml:space="preserve"> </v>
      </c>
      <c r="T151" s="113" t="str">
        <f>IF($T150=""," ",VLOOKUP($T150,Rennerstabel!$G$6:$AK$275,4,FALSE))</f>
        <v xml:space="preserve"> </v>
      </c>
      <c r="U151" s="113" t="str">
        <f>IF($U150=""," ",VLOOKUP($U150,Rennerstabel!$G$6:$AK$275,4,FALSE))</f>
        <v xml:space="preserve"> </v>
      </c>
    </row>
  </sheetData>
  <phoneticPr fontId="0"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Spelregels</vt:lpstr>
      <vt:lpstr>Rennerstabel</vt:lpstr>
      <vt:lpstr>bekijken</vt:lpstr>
      <vt:lpstr>ranglijst</vt:lpstr>
      <vt:lpstr>inschrijfformulier</vt:lpstr>
      <vt:lpstr>overz</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Meerkerk</dc:creator>
  <cp:lastModifiedBy>Meerkerk</cp:lastModifiedBy>
  <cp:lastPrinted>2011-06-21T06:21:28Z</cp:lastPrinted>
  <dcterms:created xsi:type="dcterms:W3CDTF">2009-06-04T17:56:03Z</dcterms:created>
  <dcterms:modified xsi:type="dcterms:W3CDTF">2014-07-27T18:13:44Z</dcterms:modified>
</cp:coreProperties>
</file>